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beitszeitaufzeichnung" state="visible" r:id="rId4"/>
  </sheets>
  <calcPr calcId="171027" fullCalcOnLoad="1"/>
</workbook>
</file>

<file path=xl/sharedStrings.xml><?xml version="1.0" encoding="utf-8"?>
<sst xmlns="http://schemas.openxmlformats.org/spreadsheetml/2006/main" count="31" uniqueCount="29">
  <si>
    <t>Arbeitszeitaufzeichnung</t>
  </si>
  <si>
    <t>Gelbe Felder ausfüllen: Arbeitsbeginn, bis zu zwei Pausen (von, bis), Arbeitsende. Die Tagesarbeitszeit rechnet die Datei ohne Pausen, dezimal: 7,50 sind 7 Stunden 30 Minuten. Urlaub, Krankenstand, Feiertag oder Zeitausgleich in die Notizen schreiben.</t>
  </si>
  <si>
    <t>Dienstgeber</t>
  </si>
  <si>
    <t>Mode Steiner GmbH, Graz</t>
  </si>
  <si>
    <t>Dienstnehmer/in</t>
  </si>
  <si>
    <t>Gruber, Anna</t>
  </si>
  <si>
    <t>Monat (erster Tag)</t>
  </si>
  <si>
    <t>Normalarbeitszeit pro Tag</t>
  </si>
  <si>
    <t>Datum</t>
  </si>
  <si>
    <t>Tag</t>
  </si>
  <si>
    <t xml:space="preserve">Arbeits-
beginn</t>
  </si>
  <si>
    <t>Pause 1</t>
  </si>
  <si>
    <t>Pause 2</t>
  </si>
  <si>
    <t xml:space="preserve">Arbeits-
ende</t>
  </si>
  <si>
    <t xml:space="preserve">Tagesarbeits-
zeit (Std.)</t>
  </si>
  <si>
    <t xml:space="preserve">Normalarbeits-
zeit (Std.)</t>
  </si>
  <si>
    <t>Notizen</t>
  </si>
  <si>
    <t>von</t>
  </si>
  <si>
    <t>bis</t>
  </si>
  <si>
    <t>Urlaub</t>
  </si>
  <si>
    <t>Samstag, Inventur</t>
  </si>
  <si>
    <t>Arbeitstage</t>
  </si>
  <si>
    <t>Summe Tagesarbeitszeit</t>
  </si>
  <si>
    <t>Summe Normalarbeitszeit</t>
  </si>
  <si>
    <t>Zeitsaldo</t>
  </si>
  <si>
    <t>Datum, Unterschrift Dienstnehmer/in</t>
  </si>
  <si>
    <t>Datum, Unterschrift Dienstgeber</t>
  </si>
  <si>
    <t>Beispiel: November 2026 im Verkauf, 8:30 bis 17:00 mit einer halben Stunde Mittagspause, zwei lange Tage mit zweiter Pause, ein Samstag mit Inventur und ein Urlaubstag. Die Normalarbeitszeit pro Tag tragen Sie oben aus Ihrem Dienstvertrag ein. Ein Tag Zeitausgleich zählt mit der Normalarbeitszeit und senkt den Zeitsaldo.</t>
  </si>
  <si>
    <t>Arbeitszeit am Tablet stempeln, Dienstplan am Handy: inshift.app/de/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</si>
</sst>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numFmt numFmtId="165" formatCode="dd.mm."/>
    <numFmt numFmtId="166" formatCode="hh:mm"/>
    <numFmt numFmtId="167" formatCode="0.00;;"/>
    <numFmt numFmtId="168" formatCode="+0.00;-0.00;0.00"/>
  </numFmts>
  <fonts count="7" x14ac:knownFonts="1">
    <font>
      <color theme="1"/>
      <family val="2"/>
      <scheme val="minor"/>
      <sz val="11"/>
      <name val="Calibri"/>
    </font>
    <font>
      <b/>
      <sz val="14"/>
    </font>
    <font>
      <i/>
      <color rgb="FF6B7280"/>
    </font>
    <font>
      <b/>
    </font>
    <font>
      <b/>
      <color rgb="FF111827"/>
      <sz val="11"/>
    </font>
    <font>
      <i/>
      <color rgb="FF6B7280"/>
      <sz val="10"/>
    </font>
    <font>
      <b/>
      <u/>
      <color rgb="FF2563EB"/>
    </font>
  </fonts>
  <fills count="4">
    <fill>
      <patternFill patternType="none"/>
    </fill>
    <fill>
      <patternFill patternType="gray125"/>
    </fill>
    <fill>
      <patternFill patternType="solid">
        <fgColor rgb="FFFEF9C3"/>
      </patternFill>
    </fill>
    <fill>
      <patternFill patternType="solid">
        <fgColor rgb="FFF3F4F6"/>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D1D5DB"/>
      </top>
      <bottom/>
      <diagonal/>
    </border>
  </borders>
  <cellStyleXfs count="1">
    <xf numFmtId="0" fontId="0" fillId="0" borderId="0"/>
  </cellStyleXfs>
  <cellXfs count="25">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0" fontId="3" fillId="2" borderId="1" xfId="0" applyFont="1" applyFill="1" applyBorder="1" applyAlignment="1">
      <alignment horizontal="left" vertical="center"/>
    </xf>
    <xf numFmtId="164"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left" vertical="center"/>
    </xf>
    <xf numFmtId="0" fontId="4" fillId="3" borderId="1" xfId="0" applyFont="1" applyFill="1" applyBorder="1" applyAlignment="1">
      <alignment horizontal="center" vertical="center" wrapText="1"/>
    </xf>
    <xf numFmtId="165"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6" fontId="0" fillId="2" borderId="1" xfId="0" applyNumberFormat="1" applyFill="1" applyBorder="1" applyAlignment="1">
      <alignment horizontal="center" vertical="center"/>
    </xf>
    <xf numFmtId="167" fontId="3" fillId="3" borderId="1" xfId="0" applyNumberFormat="1" applyFont="1" applyFill="1" applyBorder="1" applyAlignment="1">
      <alignment horizontal="center" vertical="center"/>
    </xf>
    <xf numFmtId="167" fontId="0" fillId="3" borderId="1" xfId="0" applyNumberFormat="1" applyFill="1" applyBorder="1" applyAlignment="1">
      <alignment horizontal="center" vertical="center"/>
    </xf>
    <xf numFmtId="0" fontId="0" fillId="2" borderId="1" xfId="0" applyFill="1" applyBorder="1" applyAlignment="1">
      <alignment horizontal="left" vertical="center"/>
    </xf>
    <xf numFmtId="165" fontId="0" fillId="0" borderId="1" xfId="0" applyNumberFormat="1" applyBorder="1" applyAlignment="1">
      <alignment horizontal="center" vertical="center"/>
    </xf>
    <xf numFmtId="0" fontId="0" fillId="0" borderId="1" xfId="0" applyBorder="1" applyAlignment="1">
      <alignment horizontal="center" vertical="center"/>
    </xf>
    <xf numFmtId="167" fontId="3" fillId="0" borderId="1" xfId="0" applyNumberFormat="1" applyFont="1" applyBorder="1" applyAlignment="1">
      <alignment horizontal="center" vertical="center"/>
    </xf>
    <xf numFmtId="167" fontId="0" fillId="0" borderId="1" xfId="0" applyNumberFormat="1" applyBorder="1" applyAlignment="1">
      <alignment horizontal="center" vertical="center"/>
    </xf>
    <xf numFmtId="0" fontId="3" fillId="0" borderId="0" xfId="0" applyFont="1" applyAlignment="1">
      <alignment horizontal="right"/>
    </xf>
    <xf numFmtId="1"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8" fontId="3" fillId="0" borderId="1" xfId="0" applyNumberFormat="1" applyFont="1" applyBorder="1" applyAlignment="1">
      <alignment horizontal="center" vertical="center"/>
    </xf>
    <xf numFmtId="0" fontId="2" fillId="0" borderId="2" xfId="0" applyFont="1" applyBorder="1"/>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de/?utm_source=xlsx&amp;utm_medium=template&amp;utm_campaign=arbeitszeitaufzeichn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workbookViewId="0" showGridLines="0">
      <pane ySplit="9" topLeftCell="A10" activePane="bottomLeft" state="frozen"/>
      <selection pane="bottomLeft"/>
    </sheetView>
  </sheetViews>
  <sheetFormatPr defaultRowHeight="15" outlineLevelRow="0" outlineLevelCol="0" x14ac:dyDescent="55"/>
  <cols>
    <col min="1" max="1" width="10" customWidth="1"/>
    <col min="2" max="2" width="5" customWidth="1"/>
    <col min="3" max="3" width="10" customWidth="1"/>
    <col min="4" max="7" width="7" customWidth="1"/>
    <col min="8" max="8" width="10" customWidth="1"/>
    <col min="9" max="9" width="14" customWidth="1"/>
    <col min="10" max="10" width="15" customWidth="1"/>
    <col min="11" max="11" width="18" customWidth="1"/>
  </cols>
  <sheetData>
    <row r="1" ht="24" customHeight="1" spans="1:11" x14ac:dyDescent="0.25">
      <c r="A1" s="1" t="s">
        <v>0</v>
      </c>
      <c r="B1" s="1"/>
      <c r="C1" s="1"/>
      <c r="D1" s="1"/>
      <c r="E1" s="1"/>
      <c r="F1" s="1"/>
      <c r="G1" s="1"/>
      <c r="H1" s="1"/>
      <c r="I1" s="1"/>
      <c r="J1" s="1"/>
      <c r="K1" s="1"/>
    </row>
    <row r="2" ht="32" customHeight="1" spans="1:11" x14ac:dyDescent="0.25">
      <c r="A2" s="2" t="s">
        <v>1</v>
      </c>
      <c r="B2" s="2"/>
      <c r="C2" s="2"/>
      <c r="D2" s="2"/>
      <c r="E2" s="2"/>
      <c r="F2" s="2"/>
      <c r="G2" s="2"/>
      <c r="H2" s="2"/>
      <c r="I2" s="2"/>
      <c r="J2" s="2"/>
      <c r="K2" s="2"/>
    </row>
    <row r="4" spans="1:7" x14ac:dyDescent="0.25">
      <c r="A4" s="3" t="s">
        <v>2</v>
      </c>
      <c r="B4" s="3"/>
      <c r="C4" s="3"/>
      <c r="D4" s="4" t="s">
        <v>3</v>
      </c>
      <c r="E4" s="4"/>
      <c r="F4" s="4"/>
      <c r="G4" s="4"/>
    </row>
    <row r="5" spans="1:7" x14ac:dyDescent="0.25">
      <c r="A5" s="3" t="s">
        <v>4</v>
      </c>
      <c r="B5" s="3"/>
      <c r="C5" s="3"/>
      <c r="D5" s="4" t="s">
        <v>5</v>
      </c>
      <c r="E5" s="4"/>
      <c r="F5" s="4"/>
      <c r="G5" s="4"/>
    </row>
    <row r="6" spans="1:7" x14ac:dyDescent="0.25">
      <c r="A6" s="3" t="s">
        <v>6</v>
      </c>
      <c r="B6" s="3"/>
      <c r="C6" s="3"/>
      <c r="D6" s="5">
        <v>46327</v>
      </c>
      <c r="E6" s="5"/>
      <c r="F6" s="5"/>
      <c r="G6" s="5"/>
    </row>
    <row r="7" spans="1:7" x14ac:dyDescent="0.25">
      <c r="A7" s="3" t="s">
        <v>7</v>
      </c>
      <c r="B7" s="3"/>
      <c r="C7" s="3"/>
      <c r="D7" s="6">
        <v>8</v>
      </c>
      <c r="E7" s="6"/>
      <c r="F7" s="6"/>
      <c r="G7" s="6"/>
    </row>
    <row r="8" ht="30" customHeight="1" spans="1:11" x14ac:dyDescent="0.25">
      <c r="A8" s="7" t="s">
        <v>8</v>
      </c>
      <c r="B8" s="7" t="s">
        <v>9</v>
      </c>
      <c r="C8" s="7" t="s">
        <v>10</v>
      </c>
      <c r="D8" s="7" t="s">
        <v>11</v>
      </c>
      <c r="E8" s="7"/>
      <c r="F8" s="7" t="s">
        <v>12</v>
      </c>
      <c r="G8" s="7"/>
      <c r="H8" s="7" t="s">
        <v>13</v>
      </c>
      <c r="I8" s="7" t="s">
        <v>14</v>
      </c>
      <c r="J8" s="7" t="s">
        <v>15</v>
      </c>
      <c r="K8" s="7" t="s">
        <v>16</v>
      </c>
    </row>
    <row r="9" spans="1:11" x14ac:dyDescent="0.25">
      <c r="A9" s="7"/>
      <c r="B9" s="7"/>
      <c r="C9" s="7"/>
      <c r="D9" s="7" t="s">
        <v>17</v>
      </c>
      <c r="E9" s="7" t="s">
        <v>18</v>
      </c>
      <c r="F9" s="7" t="s">
        <v>17</v>
      </c>
      <c r="G9" s="7" t="s">
        <v>18</v>
      </c>
      <c r="H9" s="7"/>
      <c r="I9" s="7"/>
      <c r="J9" s="7"/>
      <c r="K9" s="7"/>
    </row>
    <row r="10" spans="1:11" x14ac:dyDescent="0.25">
      <c r="A10" s="8">
        <f>IF(MONTH($D$6+0)=MONTH($D$6),$D$6+0,"")</f>
        <v>46327</v>
      </c>
      <c r="B10" s="9" t="str">
        <f>IF(A10="","",CHOOSE(WEEKDAY(A10),"So","Mo","Di","Mi","Do","Fr","Sa"))</f>
        <v>So</v>
      </c>
      <c r="C10" s="10"/>
      <c r="D10" s="10"/>
      <c r="E10" s="10"/>
      <c r="F10" s="10"/>
      <c r="G10" s="10"/>
      <c r="H10" s="10"/>
      <c r="I10" s="11">
        <f>IF(AND(ISNUMBER(C10),ISNUMBER(H10)),ROUND((IF(AND(ISNUMBER(C10),ISNUMBER(H10)),H10-C10+IF(H10&lt;C10,1,0),0)-IF(AND(ISNUMBER(D10),ISNUMBER(E10)),E10-D10+IF(E10&lt;D10,1,0),0)-IF(AND(ISNUMBER(F10),ISNUMBER(G10)),G10-F10+IF(G10&lt;F10,1,0),0))*24,2),0)</f>
        <v>0</v>
      </c>
      <c r="J10" s="12">
        <f>IF(A10="",0,IF(OR(WEEKDAY(A10,2)&gt;5,K10="Urlaub",K10="Krankenstand",K10="Feiertag"),0,$D$7))</f>
        <v>0</v>
      </c>
      <c r="K10" s="13"/>
    </row>
    <row r="11" spans="1:11" x14ac:dyDescent="0.25">
      <c r="A11" s="14">
        <f>IF(MONTH($D$6+1)=MONTH($D$6),$D$6+1,"")</f>
        <v>46328</v>
      </c>
      <c r="B11" s="15" t="str">
        <f>IF(A11="","",CHOOSE(WEEKDAY(A11),"So","Mo","Di","Mi","Do","Fr","Sa"))</f>
        <v>Mo</v>
      </c>
      <c r="C11" s="10">
        <v>0.3541666666666667</v>
      </c>
      <c r="D11" s="10">
        <v>0.5208333333333334</v>
      </c>
      <c r="E11" s="10">
        <v>0.5416666666666666</v>
      </c>
      <c r="F11" s="10"/>
      <c r="G11" s="10"/>
      <c r="H11" s="10">
        <v>0.7083333333333334</v>
      </c>
      <c r="I11" s="16">
        <f>IF(AND(ISNUMBER(C11),ISNUMBER(H11)),ROUND((IF(AND(ISNUMBER(C11),ISNUMBER(H11)),H11-C11+IF(H11&lt;C11,1,0),0)-IF(AND(ISNUMBER(D11),ISNUMBER(E11)),E11-D11+IF(E11&lt;D11,1,0),0)-IF(AND(ISNUMBER(F11),ISNUMBER(G11)),G11-F11+IF(G11&lt;F11,1,0),0))*24,2),0)</f>
        <v>8</v>
      </c>
      <c r="J11" s="17">
        <f>IF(A11="",0,IF(OR(WEEKDAY(A11,2)&gt;5,K11="Urlaub",K11="Krankenstand",K11="Feiertag"),0,$D$7))</f>
        <v>8</v>
      </c>
      <c r="K11" s="13"/>
    </row>
    <row r="12" spans="1:11" x14ac:dyDescent="0.25">
      <c r="A12" s="14">
        <f>IF(MONTH($D$6+2)=MONTH($D$6),$D$6+2,"")</f>
        <v>46329</v>
      </c>
      <c r="B12" s="15" t="str">
        <f>IF(A12="","",CHOOSE(WEEKDAY(A12),"So","Mo","Di","Mi","Do","Fr","Sa"))</f>
        <v>Di</v>
      </c>
      <c r="C12" s="10">
        <v>0.3541666666666667</v>
      </c>
      <c r="D12" s="10">
        <v>0.5208333333333334</v>
      </c>
      <c r="E12" s="10">
        <v>0.5416666666666666</v>
      </c>
      <c r="F12" s="10"/>
      <c r="G12" s="10"/>
      <c r="H12" s="10">
        <v>0.7083333333333334</v>
      </c>
      <c r="I12" s="16">
        <f>IF(AND(ISNUMBER(C12),ISNUMBER(H12)),ROUND((IF(AND(ISNUMBER(C12),ISNUMBER(H12)),H12-C12+IF(H12&lt;C12,1,0),0)-IF(AND(ISNUMBER(D12),ISNUMBER(E12)),E12-D12+IF(E12&lt;D12,1,0),0)-IF(AND(ISNUMBER(F12),ISNUMBER(G12)),G12-F12+IF(G12&lt;F12,1,0),0))*24,2),0)</f>
        <v>8</v>
      </c>
      <c r="J12" s="17">
        <f>IF(A12="",0,IF(OR(WEEKDAY(A12,2)&gt;5,K12="Urlaub",K12="Krankenstand",K12="Feiertag"),0,$D$7))</f>
        <v>8</v>
      </c>
      <c r="K12" s="13"/>
    </row>
    <row r="13" spans="1:11" x14ac:dyDescent="0.25">
      <c r="A13" s="14">
        <f>IF(MONTH($D$6+3)=MONTH($D$6),$D$6+3,"")</f>
        <v>46330</v>
      </c>
      <c r="B13" s="15" t="str">
        <f>IF(A13="","",CHOOSE(WEEKDAY(A13),"So","Mo","Di","Mi","Do","Fr","Sa"))</f>
        <v>Mi</v>
      </c>
      <c r="C13" s="10">
        <v>0.3333333333333333</v>
      </c>
      <c r="D13" s="10">
        <v>0.5</v>
      </c>
      <c r="E13" s="10">
        <v>0.5208333333333334</v>
      </c>
      <c r="F13" s="10">
        <v>0.6666666666666666</v>
      </c>
      <c r="G13" s="10">
        <v>0.6770833333333334</v>
      </c>
      <c r="H13" s="10">
        <v>0.78125</v>
      </c>
      <c r="I13" s="16">
        <f>IF(AND(ISNUMBER(C13),ISNUMBER(H13)),ROUND((IF(AND(ISNUMBER(C13),ISNUMBER(H13)),H13-C13+IF(H13&lt;C13,1,0),0)-IF(AND(ISNUMBER(D13),ISNUMBER(E13)),E13-D13+IF(E13&lt;D13,1,0),0)-IF(AND(ISNUMBER(F13),ISNUMBER(G13)),G13-F13+IF(G13&lt;F13,1,0),0))*24,2),0)</f>
        <v>10</v>
      </c>
      <c r="J13" s="17">
        <f>IF(A13="",0,IF(OR(WEEKDAY(A13,2)&gt;5,K13="Urlaub",K13="Krankenstand",K13="Feiertag"),0,$D$7))</f>
        <v>8</v>
      </c>
      <c r="K13" s="13"/>
    </row>
    <row r="14" spans="1:11" x14ac:dyDescent="0.25">
      <c r="A14" s="14">
        <f>IF(MONTH($D$6+4)=MONTH($D$6),$D$6+4,"")</f>
        <v>46331</v>
      </c>
      <c r="B14" s="15" t="str">
        <f>IF(A14="","",CHOOSE(WEEKDAY(A14),"So","Mo","Di","Mi","Do","Fr","Sa"))</f>
        <v>Do</v>
      </c>
      <c r="C14" s="10">
        <v>0.3541666666666667</v>
      </c>
      <c r="D14" s="10">
        <v>0.5208333333333334</v>
      </c>
      <c r="E14" s="10">
        <v>0.5416666666666666</v>
      </c>
      <c r="F14" s="10"/>
      <c r="G14" s="10"/>
      <c r="H14" s="10">
        <v>0.7083333333333334</v>
      </c>
      <c r="I14" s="16">
        <f>IF(AND(ISNUMBER(C14),ISNUMBER(H14)),ROUND((IF(AND(ISNUMBER(C14),ISNUMBER(H14)),H14-C14+IF(H14&lt;C14,1,0),0)-IF(AND(ISNUMBER(D14),ISNUMBER(E14)),E14-D14+IF(E14&lt;D14,1,0),0)-IF(AND(ISNUMBER(F14),ISNUMBER(G14)),G14-F14+IF(G14&lt;F14,1,0),0))*24,2),0)</f>
        <v>8</v>
      </c>
      <c r="J14" s="17">
        <f>IF(A14="",0,IF(OR(WEEKDAY(A14,2)&gt;5,K14="Urlaub",K14="Krankenstand",K14="Feiertag"),0,$D$7))</f>
        <v>8</v>
      </c>
      <c r="K14" s="13"/>
    </row>
    <row r="15" spans="1:11" x14ac:dyDescent="0.25">
      <c r="A15" s="14">
        <f>IF(MONTH($D$6+5)=MONTH($D$6),$D$6+5,"")</f>
        <v>46332</v>
      </c>
      <c r="B15" s="15" t="str">
        <f>IF(A15="","",CHOOSE(WEEKDAY(A15),"So","Mo","Di","Mi","Do","Fr","Sa"))</f>
        <v>Fr</v>
      </c>
      <c r="C15" s="10">
        <v>0.3541666666666667</v>
      </c>
      <c r="D15" s="10">
        <v>0.5208333333333334</v>
      </c>
      <c r="E15" s="10">
        <v>0.5416666666666666</v>
      </c>
      <c r="F15" s="10"/>
      <c r="G15" s="10"/>
      <c r="H15" s="10">
        <v>0.7083333333333334</v>
      </c>
      <c r="I15" s="16">
        <f>IF(AND(ISNUMBER(C15),ISNUMBER(H15)),ROUND((IF(AND(ISNUMBER(C15),ISNUMBER(H15)),H15-C15+IF(H15&lt;C15,1,0),0)-IF(AND(ISNUMBER(D15),ISNUMBER(E15)),E15-D15+IF(E15&lt;D15,1,0),0)-IF(AND(ISNUMBER(F15),ISNUMBER(G15)),G15-F15+IF(G15&lt;F15,1,0),0))*24,2),0)</f>
        <v>8</v>
      </c>
      <c r="J15" s="17">
        <f>IF(A15="",0,IF(OR(WEEKDAY(A15,2)&gt;5,K15="Urlaub",K15="Krankenstand",K15="Feiertag"),0,$D$7))</f>
        <v>8</v>
      </c>
      <c r="K15" s="13"/>
    </row>
    <row r="16" spans="1:11" x14ac:dyDescent="0.25">
      <c r="A16" s="8">
        <f>IF(MONTH($D$6+6)=MONTH($D$6),$D$6+6,"")</f>
        <v>46333</v>
      </c>
      <c r="B16" s="9" t="str">
        <f>IF(A16="","",CHOOSE(WEEKDAY(A16),"So","Mo","Di","Mi","Do","Fr","Sa"))</f>
        <v>Sa</v>
      </c>
      <c r="C16" s="10"/>
      <c r="D16" s="10"/>
      <c r="E16" s="10"/>
      <c r="F16" s="10"/>
      <c r="G16" s="10"/>
      <c r="H16" s="10"/>
      <c r="I16" s="11">
        <f>IF(AND(ISNUMBER(C16),ISNUMBER(H16)),ROUND((IF(AND(ISNUMBER(C16),ISNUMBER(H16)),H16-C16+IF(H16&lt;C16,1,0),0)-IF(AND(ISNUMBER(D16),ISNUMBER(E16)),E16-D16+IF(E16&lt;D16,1,0),0)-IF(AND(ISNUMBER(F16),ISNUMBER(G16)),G16-F16+IF(G16&lt;F16,1,0),0))*24,2),0)</f>
        <v>0</v>
      </c>
      <c r="J16" s="12">
        <f>IF(A16="",0,IF(OR(WEEKDAY(A16,2)&gt;5,K16="Urlaub",K16="Krankenstand",K16="Feiertag"),0,$D$7))</f>
        <v>0</v>
      </c>
      <c r="K16" s="13"/>
    </row>
    <row r="17" spans="1:11" x14ac:dyDescent="0.25">
      <c r="A17" s="8">
        <f>IF(MONTH($D$6+7)=MONTH($D$6),$D$6+7,"")</f>
        <v>46334</v>
      </c>
      <c r="B17" s="9" t="str">
        <f>IF(A17="","",CHOOSE(WEEKDAY(A17),"So","Mo","Di","Mi","Do","Fr","Sa"))</f>
        <v>So</v>
      </c>
      <c r="C17" s="10"/>
      <c r="D17" s="10"/>
      <c r="E17" s="10"/>
      <c r="F17" s="10"/>
      <c r="G17" s="10"/>
      <c r="H17" s="10"/>
      <c r="I17" s="11">
        <f>IF(AND(ISNUMBER(C17),ISNUMBER(H17)),ROUND((IF(AND(ISNUMBER(C17),ISNUMBER(H17)),H17-C17+IF(H17&lt;C17,1,0),0)-IF(AND(ISNUMBER(D17),ISNUMBER(E17)),E17-D17+IF(E17&lt;D17,1,0),0)-IF(AND(ISNUMBER(F17),ISNUMBER(G17)),G17-F17+IF(G17&lt;F17,1,0),0))*24,2),0)</f>
        <v>0</v>
      </c>
      <c r="J17" s="12">
        <f>IF(A17="",0,IF(OR(WEEKDAY(A17,2)&gt;5,K17="Urlaub",K17="Krankenstand",K17="Feiertag"),0,$D$7))</f>
        <v>0</v>
      </c>
      <c r="K17" s="13"/>
    </row>
    <row r="18" spans="1:11" x14ac:dyDescent="0.25">
      <c r="A18" s="14">
        <f>IF(MONTH($D$6+8)=MONTH($D$6),$D$6+8,"")</f>
        <v>46335</v>
      </c>
      <c r="B18" s="15" t="str">
        <f>IF(A18="","",CHOOSE(WEEKDAY(A18),"So","Mo","Di","Mi","Do","Fr","Sa"))</f>
        <v>Mo</v>
      </c>
      <c r="C18" s="10">
        <v>0.3541666666666667</v>
      </c>
      <c r="D18" s="10">
        <v>0.5208333333333334</v>
      </c>
      <c r="E18" s="10">
        <v>0.5416666666666666</v>
      </c>
      <c r="F18" s="10"/>
      <c r="G18" s="10"/>
      <c r="H18" s="10">
        <v>0.7083333333333334</v>
      </c>
      <c r="I18" s="16">
        <f>IF(AND(ISNUMBER(C18),ISNUMBER(H18)),ROUND((IF(AND(ISNUMBER(C18),ISNUMBER(H18)),H18-C18+IF(H18&lt;C18,1,0),0)-IF(AND(ISNUMBER(D18),ISNUMBER(E18)),E18-D18+IF(E18&lt;D18,1,0),0)-IF(AND(ISNUMBER(F18),ISNUMBER(G18)),G18-F18+IF(G18&lt;F18,1,0),0))*24,2),0)</f>
        <v>8</v>
      </c>
      <c r="J18" s="17">
        <f>IF(A18="",0,IF(OR(WEEKDAY(A18,2)&gt;5,K18="Urlaub",K18="Krankenstand",K18="Feiertag"),0,$D$7))</f>
        <v>8</v>
      </c>
      <c r="K18" s="13"/>
    </row>
    <row r="19" spans="1:11" x14ac:dyDescent="0.25">
      <c r="A19" s="14">
        <f>IF(MONTH($D$6+9)=MONTH($D$6),$D$6+9,"")</f>
        <v>46336</v>
      </c>
      <c r="B19" s="15" t="str">
        <f>IF(A19="","",CHOOSE(WEEKDAY(A19),"So","Mo","Di","Mi","Do","Fr","Sa"))</f>
        <v>Di</v>
      </c>
      <c r="C19" s="10">
        <v>0.3541666666666667</v>
      </c>
      <c r="D19" s="10">
        <v>0.5208333333333334</v>
      </c>
      <c r="E19" s="10">
        <v>0.5416666666666666</v>
      </c>
      <c r="F19" s="10"/>
      <c r="G19" s="10"/>
      <c r="H19" s="10">
        <v>0.7083333333333334</v>
      </c>
      <c r="I19" s="16">
        <f>IF(AND(ISNUMBER(C19),ISNUMBER(H19)),ROUND((IF(AND(ISNUMBER(C19),ISNUMBER(H19)),H19-C19+IF(H19&lt;C19,1,0),0)-IF(AND(ISNUMBER(D19),ISNUMBER(E19)),E19-D19+IF(E19&lt;D19,1,0),0)-IF(AND(ISNUMBER(F19),ISNUMBER(G19)),G19-F19+IF(G19&lt;F19,1,0),0))*24,2),0)</f>
        <v>8</v>
      </c>
      <c r="J19" s="17">
        <f>IF(A19="",0,IF(OR(WEEKDAY(A19,2)&gt;5,K19="Urlaub",K19="Krankenstand",K19="Feiertag"),0,$D$7))</f>
        <v>8</v>
      </c>
      <c r="K19" s="13"/>
    </row>
    <row r="20" spans="1:11" x14ac:dyDescent="0.25">
      <c r="A20" s="14">
        <f>IF(MONTH($D$6+10)=MONTH($D$6),$D$6+10,"")</f>
        <v>46337</v>
      </c>
      <c r="B20" s="15" t="str">
        <f>IF(A20="","",CHOOSE(WEEKDAY(A20),"So","Mo","Di","Mi","Do","Fr","Sa"))</f>
        <v>Mi</v>
      </c>
      <c r="C20" s="10">
        <v>0.3541666666666667</v>
      </c>
      <c r="D20" s="10">
        <v>0.5208333333333334</v>
      </c>
      <c r="E20" s="10">
        <v>0.5416666666666666</v>
      </c>
      <c r="F20" s="10"/>
      <c r="G20" s="10"/>
      <c r="H20" s="10">
        <v>0.7083333333333334</v>
      </c>
      <c r="I20" s="16">
        <f>IF(AND(ISNUMBER(C20),ISNUMBER(H20)),ROUND((IF(AND(ISNUMBER(C20),ISNUMBER(H20)),H20-C20+IF(H20&lt;C20,1,0),0)-IF(AND(ISNUMBER(D20),ISNUMBER(E20)),E20-D20+IF(E20&lt;D20,1,0),0)-IF(AND(ISNUMBER(F20),ISNUMBER(G20)),G20-F20+IF(G20&lt;F20,1,0),0))*24,2),0)</f>
        <v>8</v>
      </c>
      <c r="J20" s="17">
        <f>IF(A20="",0,IF(OR(WEEKDAY(A20,2)&gt;5,K20="Urlaub",K20="Krankenstand",K20="Feiertag"),0,$D$7))</f>
        <v>8</v>
      </c>
      <c r="K20" s="13"/>
    </row>
    <row r="21" spans="1:11" x14ac:dyDescent="0.25">
      <c r="A21" s="14">
        <f>IF(MONTH($D$6+11)=MONTH($D$6),$D$6+11,"")</f>
        <v>46338</v>
      </c>
      <c r="B21" s="15" t="str">
        <f>IF(A21="","",CHOOSE(WEEKDAY(A21),"So","Mo","Di","Mi","Do","Fr","Sa"))</f>
        <v>Do</v>
      </c>
      <c r="C21" s="10">
        <v>0.3541666666666667</v>
      </c>
      <c r="D21" s="10">
        <v>0.5208333333333334</v>
      </c>
      <c r="E21" s="10">
        <v>0.5416666666666666</v>
      </c>
      <c r="F21" s="10"/>
      <c r="G21" s="10"/>
      <c r="H21" s="10">
        <v>0.7083333333333334</v>
      </c>
      <c r="I21" s="16">
        <f>IF(AND(ISNUMBER(C21),ISNUMBER(H21)),ROUND((IF(AND(ISNUMBER(C21),ISNUMBER(H21)),H21-C21+IF(H21&lt;C21,1,0),0)-IF(AND(ISNUMBER(D21),ISNUMBER(E21)),E21-D21+IF(E21&lt;D21,1,0),0)-IF(AND(ISNUMBER(F21),ISNUMBER(G21)),G21-F21+IF(G21&lt;F21,1,0),0))*24,2),0)</f>
        <v>8</v>
      </c>
      <c r="J21" s="17">
        <f>IF(A21="",0,IF(OR(WEEKDAY(A21,2)&gt;5,K21="Urlaub",K21="Krankenstand",K21="Feiertag"),0,$D$7))</f>
        <v>8</v>
      </c>
      <c r="K21" s="13"/>
    </row>
    <row r="22" spans="1:11" x14ac:dyDescent="0.25">
      <c r="A22" s="14">
        <f>IF(MONTH($D$6+12)=MONTH($D$6),$D$6+12,"")</f>
        <v>46339</v>
      </c>
      <c r="B22" s="15" t="str">
        <f>IF(A22="","",CHOOSE(WEEKDAY(A22),"So","Mo","Di","Mi","Do","Fr","Sa"))</f>
        <v>Fr</v>
      </c>
      <c r="C22" s="10">
        <v>0.3541666666666667</v>
      </c>
      <c r="D22" s="10">
        <v>0.5208333333333334</v>
      </c>
      <c r="E22" s="10">
        <v>0.5416666666666666</v>
      </c>
      <c r="F22" s="10"/>
      <c r="G22" s="10"/>
      <c r="H22" s="10">
        <v>0.7083333333333334</v>
      </c>
      <c r="I22" s="16">
        <f>IF(AND(ISNUMBER(C22),ISNUMBER(H22)),ROUND((IF(AND(ISNUMBER(C22),ISNUMBER(H22)),H22-C22+IF(H22&lt;C22,1,0),0)-IF(AND(ISNUMBER(D22),ISNUMBER(E22)),E22-D22+IF(E22&lt;D22,1,0),0)-IF(AND(ISNUMBER(F22),ISNUMBER(G22)),G22-F22+IF(G22&lt;F22,1,0),0))*24,2),0)</f>
        <v>8</v>
      </c>
      <c r="J22" s="17">
        <f>IF(A22="",0,IF(OR(WEEKDAY(A22,2)&gt;5,K22="Urlaub",K22="Krankenstand",K22="Feiertag"),0,$D$7))</f>
        <v>8</v>
      </c>
      <c r="K22" s="13"/>
    </row>
    <row r="23" spans="1:11" x14ac:dyDescent="0.25">
      <c r="A23" s="8">
        <f>IF(MONTH($D$6+13)=MONTH($D$6),$D$6+13,"")</f>
        <v>46340</v>
      </c>
      <c r="B23" s="9" t="str">
        <f>IF(A23="","",CHOOSE(WEEKDAY(A23),"So","Mo","Di","Mi","Do","Fr","Sa"))</f>
        <v>Sa</v>
      </c>
      <c r="C23" s="10"/>
      <c r="D23" s="10"/>
      <c r="E23" s="10"/>
      <c r="F23" s="10"/>
      <c r="G23" s="10"/>
      <c r="H23" s="10"/>
      <c r="I23" s="11">
        <f>IF(AND(ISNUMBER(C23),ISNUMBER(H23)),ROUND((IF(AND(ISNUMBER(C23),ISNUMBER(H23)),H23-C23+IF(H23&lt;C23,1,0),0)-IF(AND(ISNUMBER(D23),ISNUMBER(E23)),E23-D23+IF(E23&lt;D23,1,0),0)-IF(AND(ISNUMBER(F23),ISNUMBER(G23)),G23-F23+IF(G23&lt;F23,1,0),0))*24,2),0)</f>
        <v>0</v>
      </c>
      <c r="J23" s="12">
        <f>IF(A23="",0,IF(OR(WEEKDAY(A23,2)&gt;5,K23="Urlaub",K23="Krankenstand",K23="Feiertag"),0,$D$7))</f>
        <v>0</v>
      </c>
      <c r="K23" s="13"/>
    </row>
    <row r="24" spans="1:11" x14ac:dyDescent="0.25">
      <c r="A24" s="8">
        <f>IF(MONTH($D$6+14)=MONTH($D$6),$D$6+14,"")</f>
        <v>46341</v>
      </c>
      <c r="B24" s="9" t="str">
        <f>IF(A24="","",CHOOSE(WEEKDAY(A24),"So","Mo","Di","Mi","Do","Fr","Sa"))</f>
        <v>So</v>
      </c>
      <c r="C24" s="10"/>
      <c r="D24" s="10"/>
      <c r="E24" s="10"/>
      <c r="F24" s="10"/>
      <c r="G24" s="10"/>
      <c r="H24" s="10"/>
      <c r="I24" s="11">
        <f>IF(AND(ISNUMBER(C24),ISNUMBER(H24)),ROUND((IF(AND(ISNUMBER(C24),ISNUMBER(H24)),H24-C24+IF(H24&lt;C24,1,0),0)-IF(AND(ISNUMBER(D24),ISNUMBER(E24)),E24-D24+IF(E24&lt;D24,1,0),0)-IF(AND(ISNUMBER(F24),ISNUMBER(G24)),G24-F24+IF(G24&lt;F24,1,0),0))*24,2),0)</f>
        <v>0</v>
      </c>
      <c r="J24" s="12">
        <f>IF(A24="",0,IF(OR(WEEKDAY(A24,2)&gt;5,K24="Urlaub",K24="Krankenstand",K24="Feiertag"),0,$D$7))</f>
        <v>0</v>
      </c>
      <c r="K24" s="13"/>
    </row>
    <row r="25" spans="1:11" x14ac:dyDescent="0.25">
      <c r="A25" s="14">
        <f>IF(MONTH($D$6+15)=MONTH($D$6),$D$6+15,"")</f>
        <v>46342</v>
      </c>
      <c r="B25" s="15" t="str">
        <f>IF(A25="","",CHOOSE(WEEKDAY(A25),"So","Mo","Di","Mi","Do","Fr","Sa"))</f>
        <v>Mo</v>
      </c>
      <c r="C25" s="10">
        <v>0.3541666666666667</v>
      </c>
      <c r="D25" s="10">
        <v>0.5208333333333334</v>
      </c>
      <c r="E25" s="10">
        <v>0.5416666666666666</v>
      </c>
      <c r="F25" s="10"/>
      <c r="G25" s="10"/>
      <c r="H25" s="10">
        <v>0.7083333333333334</v>
      </c>
      <c r="I25" s="16">
        <f>IF(AND(ISNUMBER(C25),ISNUMBER(H25)),ROUND((IF(AND(ISNUMBER(C25),ISNUMBER(H25)),H25-C25+IF(H25&lt;C25,1,0),0)-IF(AND(ISNUMBER(D25),ISNUMBER(E25)),E25-D25+IF(E25&lt;D25,1,0),0)-IF(AND(ISNUMBER(F25),ISNUMBER(G25)),G25-F25+IF(G25&lt;F25,1,0),0))*24,2),0)</f>
        <v>8</v>
      </c>
      <c r="J25" s="17">
        <f>IF(A25="",0,IF(OR(WEEKDAY(A25,2)&gt;5,K25="Urlaub",K25="Krankenstand",K25="Feiertag"),0,$D$7))</f>
        <v>8</v>
      </c>
      <c r="K25" s="13"/>
    </row>
    <row r="26" spans="1:11" x14ac:dyDescent="0.25">
      <c r="A26" s="14">
        <f>IF(MONTH($D$6+16)=MONTH($D$6),$D$6+16,"")</f>
        <v>46343</v>
      </c>
      <c r="B26" s="15" t="str">
        <f>IF(A26="","",CHOOSE(WEEKDAY(A26),"So","Mo","Di","Mi","Do","Fr","Sa"))</f>
        <v>Di</v>
      </c>
      <c r="C26" s="10">
        <v>0.3541666666666667</v>
      </c>
      <c r="D26" s="10">
        <v>0.5208333333333334</v>
      </c>
      <c r="E26" s="10">
        <v>0.5416666666666666</v>
      </c>
      <c r="F26" s="10"/>
      <c r="G26" s="10"/>
      <c r="H26" s="10">
        <v>0.7083333333333334</v>
      </c>
      <c r="I26" s="16">
        <f>IF(AND(ISNUMBER(C26),ISNUMBER(H26)),ROUND((IF(AND(ISNUMBER(C26),ISNUMBER(H26)),H26-C26+IF(H26&lt;C26,1,0),0)-IF(AND(ISNUMBER(D26),ISNUMBER(E26)),E26-D26+IF(E26&lt;D26,1,0),0)-IF(AND(ISNUMBER(F26),ISNUMBER(G26)),G26-F26+IF(G26&lt;F26,1,0),0))*24,2),0)</f>
        <v>8</v>
      </c>
      <c r="J26" s="17">
        <f>IF(A26="",0,IF(OR(WEEKDAY(A26,2)&gt;5,K26="Urlaub",K26="Krankenstand",K26="Feiertag"),0,$D$7))</f>
        <v>8</v>
      </c>
      <c r="K26" s="13"/>
    </row>
    <row r="27" spans="1:11" x14ac:dyDescent="0.25">
      <c r="A27" s="14">
        <f>IF(MONTH($D$6+17)=MONTH($D$6),$D$6+17,"")</f>
        <v>46344</v>
      </c>
      <c r="B27" s="15" t="str">
        <f>IF(A27="","",CHOOSE(WEEKDAY(A27),"So","Mo","Di","Mi","Do","Fr","Sa"))</f>
        <v>Mi</v>
      </c>
      <c r="C27" s="10">
        <v>0.3333333333333333</v>
      </c>
      <c r="D27" s="10">
        <v>0.5</v>
      </c>
      <c r="E27" s="10">
        <v>0.5208333333333334</v>
      </c>
      <c r="F27" s="10">
        <v>0.6666666666666666</v>
      </c>
      <c r="G27" s="10">
        <v>0.6770833333333334</v>
      </c>
      <c r="H27" s="10">
        <v>0.78125</v>
      </c>
      <c r="I27" s="16">
        <f>IF(AND(ISNUMBER(C27),ISNUMBER(H27)),ROUND((IF(AND(ISNUMBER(C27),ISNUMBER(H27)),H27-C27+IF(H27&lt;C27,1,0),0)-IF(AND(ISNUMBER(D27),ISNUMBER(E27)),E27-D27+IF(E27&lt;D27,1,0),0)-IF(AND(ISNUMBER(F27),ISNUMBER(G27)),G27-F27+IF(G27&lt;F27,1,0),0))*24,2),0)</f>
        <v>10</v>
      </c>
      <c r="J27" s="17">
        <f>IF(A27="",0,IF(OR(WEEKDAY(A27,2)&gt;5,K27="Urlaub",K27="Krankenstand",K27="Feiertag"),0,$D$7))</f>
        <v>8</v>
      </c>
      <c r="K27" s="13"/>
    </row>
    <row r="28" spans="1:11" x14ac:dyDescent="0.25">
      <c r="A28" s="14">
        <f>IF(MONTH($D$6+18)=MONTH($D$6),$D$6+18,"")</f>
        <v>46345</v>
      </c>
      <c r="B28" s="15" t="str">
        <f>IF(A28="","",CHOOSE(WEEKDAY(A28),"So","Mo","Di","Mi","Do","Fr","Sa"))</f>
        <v>Do</v>
      </c>
      <c r="C28" s="10">
        <v>0.3541666666666667</v>
      </c>
      <c r="D28" s="10">
        <v>0.5208333333333334</v>
      </c>
      <c r="E28" s="10">
        <v>0.5416666666666666</v>
      </c>
      <c r="F28" s="10"/>
      <c r="G28" s="10"/>
      <c r="H28" s="10">
        <v>0.7083333333333334</v>
      </c>
      <c r="I28" s="16">
        <f>IF(AND(ISNUMBER(C28),ISNUMBER(H28)),ROUND((IF(AND(ISNUMBER(C28),ISNUMBER(H28)),H28-C28+IF(H28&lt;C28,1,0),0)-IF(AND(ISNUMBER(D28),ISNUMBER(E28)),E28-D28+IF(E28&lt;D28,1,0),0)-IF(AND(ISNUMBER(F28),ISNUMBER(G28)),G28-F28+IF(G28&lt;F28,1,0),0))*24,2),0)</f>
        <v>8</v>
      </c>
      <c r="J28" s="17">
        <f>IF(A28="",0,IF(OR(WEEKDAY(A28,2)&gt;5,K28="Urlaub",K28="Krankenstand",K28="Feiertag"),0,$D$7))</f>
        <v>8</v>
      </c>
      <c r="K28" s="13"/>
    </row>
    <row r="29" spans="1:11" x14ac:dyDescent="0.25">
      <c r="A29" s="14">
        <f>IF(MONTH($D$6+19)=MONTH($D$6),$D$6+19,"")</f>
        <v>46346</v>
      </c>
      <c r="B29" s="15" t="str">
        <f>IF(A29="","",CHOOSE(WEEKDAY(A29),"So","Mo","Di","Mi","Do","Fr","Sa"))</f>
        <v>Fr</v>
      </c>
      <c r="C29" s="10"/>
      <c r="D29" s="10"/>
      <c r="E29" s="10"/>
      <c r="F29" s="10"/>
      <c r="G29" s="10"/>
      <c r="H29" s="10"/>
      <c r="I29" s="16">
        <f>IF(AND(ISNUMBER(C29),ISNUMBER(H29)),ROUND((IF(AND(ISNUMBER(C29),ISNUMBER(H29)),H29-C29+IF(H29&lt;C29,1,0),0)-IF(AND(ISNUMBER(D29),ISNUMBER(E29)),E29-D29+IF(E29&lt;D29,1,0),0)-IF(AND(ISNUMBER(F29),ISNUMBER(G29)),G29-F29+IF(G29&lt;F29,1,0),0))*24,2),0)</f>
        <v>0</v>
      </c>
      <c r="J29" s="17">
        <f>IF(A29="",0,IF(OR(WEEKDAY(A29,2)&gt;5,K29="Urlaub",K29="Krankenstand",K29="Feiertag"),0,$D$7))</f>
        <v>0</v>
      </c>
      <c r="K29" s="13" t="s">
        <v>19</v>
      </c>
    </row>
    <row r="30" spans="1:11" x14ac:dyDescent="0.25">
      <c r="A30" s="8">
        <f>IF(MONTH($D$6+20)=MONTH($D$6),$D$6+20,"")</f>
        <v>46347</v>
      </c>
      <c r="B30" s="9" t="str">
        <f>IF(A30="","",CHOOSE(WEEKDAY(A30),"So","Mo","Di","Mi","Do","Fr","Sa"))</f>
        <v>Sa</v>
      </c>
      <c r="C30" s="10"/>
      <c r="D30" s="10"/>
      <c r="E30" s="10"/>
      <c r="F30" s="10"/>
      <c r="G30" s="10"/>
      <c r="H30" s="10"/>
      <c r="I30" s="11">
        <f>IF(AND(ISNUMBER(C30),ISNUMBER(H30)),ROUND((IF(AND(ISNUMBER(C30),ISNUMBER(H30)),H30-C30+IF(H30&lt;C30,1,0),0)-IF(AND(ISNUMBER(D30),ISNUMBER(E30)),E30-D30+IF(E30&lt;D30,1,0),0)-IF(AND(ISNUMBER(F30),ISNUMBER(G30)),G30-F30+IF(G30&lt;F30,1,0),0))*24,2),0)</f>
        <v>0</v>
      </c>
      <c r="J30" s="12">
        <f>IF(A30="",0,IF(OR(WEEKDAY(A30,2)&gt;5,K30="Urlaub",K30="Krankenstand",K30="Feiertag"),0,$D$7))</f>
        <v>0</v>
      </c>
      <c r="K30" s="13"/>
    </row>
    <row r="31" spans="1:11" x14ac:dyDescent="0.25">
      <c r="A31" s="8">
        <f>IF(MONTH($D$6+21)=MONTH($D$6),$D$6+21,"")</f>
        <v>46348</v>
      </c>
      <c r="B31" s="9" t="str">
        <f>IF(A31="","",CHOOSE(WEEKDAY(A31),"So","Mo","Di","Mi","Do","Fr","Sa"))</f>
        <v>So</v>
      </c>
      <c r="C31" s="10"/>
      <c r="D31" s="10"/>
      <c r="E31" s="10"/>
      <c r="F31" s="10"/>
      <c r="G31" s="10"/>
      <c r="H31" s="10"/>
      <c r="I31" s="11">
        <f>IF(AND(ISNUMBER(C31),ISNUMBER(H31)),ROUND((IF(AND(ISNUMBER(C31),ISNUMBER(H31)),H31-C31+IF(H31&lt;C31,1,0),0)-IF(AND(ISNUMBER(D31),ISNUMBER(E31)),E31-D31+IF(E31&lt;D31,1,0),0)-IF(AND(ISNUMBER(F31),ISNUMBER(G31)),G31-F31+IF(G31&lt;F31,1,0),0))*24,2),0)</f>
        <v>0</v>
      </c>
      <c r="J31" s="12">
        <f>IF(A31="",0,IF(OR(WEEKDAY(A31,2)&gt;5,K31="Urlaub",K31="Krankenstand",K31="Feiertag"),0,$D$7))</f>
        <v>0</v>
      </c>
      <c r="K31" s="13"/>
    </row>
    <row r="32" spans="1:11" x14ac:dyDescent="0.25">
      <c r="A32" s="14">
        <f>IF(MONTH($D$6+22)=MONTH($D$6),$D$6+22,"")</f>
        <v>46349</v>
      </c>
      <c r="B32" s="15" t="str">
        <f>IF(A32="","",CHOOSE(WEEKDAY(A32),"So","Mo","Di","Mi","Do","Fr","Sa"))</f>
        <v>Mo</v>
      </c>
      <c r="C32" s="10">
        <v>0.3541666666666667</v>
      </c>
      <c r="D32" s="10">
        <v>0.5208333333333334</v>
      </c>
      <c r="E32" s="10">
        <v>0.5416666666666666</v>
      </c>
      <c r="F32" s="10"/>
      <c r="G32" s="10"/>
      <c r="H32" s="10">
        <v>0.7083333333333334</v>
      </c>
      <c r="I32" s="16">
        <f>IF(AND(ISNUMBER(C32),ISNUMBER(H32)),ROUND((IF(AND(ISNUMBER(C32),ISNUMBER(H32)),H32-C32+IF(H32&lt;C32,1,0),0)-IF(AND(ISNUMBER(D32),ISNUMBER(E32)),E32-D32+IF(E32&lt;D32,1,0),0)-IF(AND(ISNUMBER(F32),ISNUMBER(G32)),G32-F32+IF(G32&lt;F32,1,0),0))*24,2),0)</f>
        <v>8</v>
      </c>
      <c r="J32" s="17">
        <f>IF(A32="",0,IF(OR(WEEKDAY(A32,2)&gt;5,K32="Urlaub",K32="Krankenstand",K32="Feiertag"),0,$D$7))</f>
        <v>8</v>
      </c>
      <c r="K32" s="13"/>
    </row>
    <row r="33" spans="1:11" x14ac:dyDescent="0.25">
      <c r="A33" s="14">
        <f>IF(MONTH($D$6+23)=MONTH($D$6),$D$6+23,"")</f>
        <v>46350</v>
      </c>
      <c r="B33" s="15" t="str">
        <f>IF(A33="","",CHOOSE(WEEKDAY(A33),"So","Mo","Di","Mi","Do","Fr","Sa"))</f>
        <v>Di</v>
      </c>
      <c r="C33" s="10">
        <v>0.3541666666666667</v>
      </c>
      <c r="D33" s="10">
        <v>0.5208333333333334</v>
      </c>
      <c r="E33" s="10">
        <v>0.5416666666666666</v>
      </c>
      <c r="F33" s="10"/>
      <c r="G33" s="10"/>
      <c r="H33" s="10">
        <v>0.7083333333333334</v>
      </c>
      <c r="I33" s="16">
        <f>IF(AND(ISNUMBER(C33),ISNUMBER(H33)),ROUND((IF(AND(ISNUMBER(C33),ISNUMBER(H33)),H33-C33+IF(H33&lt;C33,1,0),0)-IF(AND(ISNUMBER(D33),ISNUMBER(E33)),E33-D33+IF(E33&lt;D33,1,0),0)-IF(AND(ISNUMBER(F33),ISNUMBER(G33)),G33-F33+IF(G33&lt;F33,1,0),0))*24,2),0)</f>
        <v>8</v>
      </c>
      <c r="J33" s="17">
        <f>IF(A33="",0,IF(OR(WEEKDAY(A33,2)&gt;5,K33="Urlaub",K33="Krankenstand",K33="Feiertag"),0,$D$7))</f>
        <v>8</v>
      </c>
      <c r="K33" s="13"/>
    </row>
    <row r="34" spans="1:11" x14ac:dyDescent="0.25">
      <c r="A34" s="14">
        <f>IF(MONTH($D$6+24)=MONTH($D$6),$D$6+24,"")</f>
        <v>46351</v>
      </c>
      <c r="B34" s="15" t="str">
        <f>IF(A34="","",CHOOSE(WEEKDAY(A34),"So","Mo","Di","Mi","Do","Fr","Sa"))</f>
        <v>Mi</v>
      </c>
      <c r="C34" s="10">
        <v>0.3541666666666667</v>
      </c>
      <c r="D34" s="10">
        <v>0.5208333333333334</v>
      </c>
      <c r="E34" s="10">
        <v>0.5416666666666666</v>
      </c>
      <c r="F34" s="10"/>
      <c r="G34" s="10"/>
      <c r="H34" s="10">
        <v>0.7083333333333334</v>
      </c>
      <c r="I34" s="16">
        <f>IF(AND(ISNUMBER(C34),ISNUMBER(H34)),ROUND((IF(AND(ISNUMBER(C34),ISNUMBER(H34)),H34-C34+IF(H34&lt;C34,1,0),0)-IF(AND(ISNUMBER(D34),ISNUMBER(E34)),E34-D34+IF(E34&lt;D34,1,0),0)-IF(AND(ISNUMBER(F34),ISNUMBER(G34)),G34-F34+IF(G34&lt;F34,1,0),0))*24,2),0)</f>
        <v>8</v>
      </c>
      <c r="J34" s="17">
        <f>IF(A34="",0,IF(OR(WEEKDAY(A34,2)&gt;5,K34="Urlaub",K34="Krankenstand",K34="Feiertag"),0,$D$7))</f>
        <v>8</v>
      </c>
      <c r="K34" s="13"/>
    </row>
    <row r="35" spans="1:11" x14ac:dyDescent="0.25">
      <c r="A35" s="14">
        <f>IF(MONTH($D$6+25)=MONTH($D$6),$D$6+25,"")</f>
        <v>46352</v>
      </c>
      <c r="B35" s="15" t="str">
        <f>IF(A35="","",CHOOSE(WEEKDAY(A35),"So","Mo","Di","Mi","Do","Fr","Sa"))</f>
        <v>Do</v>
      </c>
      <c r="C35" s="10">
        <v>0.3541666666666667</v>
      </c>
      <c r="D35" s="10">
        <v>0.5208333333333334</v>
      </c>
      <c r="E35" s="10">
        <v>0.5416666666666666</v>
      </c>
      <c r="F35" s="10"/>
      <c r="G35" s="10"/>
      <c r="H35" s="10">
        <v>0.7083333333333334</v>
      </c>
      <c r="I35" s="16">
        <f>IF(AND(ISNUMBER(C35),ISNUMBER(H35)),ROUND((IF(AND(ISNUMBER(C35),ISNUMBER(H35)),H35-C35+IF(H35&lt;C35,1,0),0)-IF(AND(ISNUMBER(D35),ISNUMBER(E35)),E35-D35+IF(E35&lt;D35,1,0),0)-IF(AND(ISNUMBER(F35),ISNUMBER(G35)),G35-F35+IF(G35&lt;F35,1,0),0))*24,2),0)</f>
        <v>8</v>
      </c>
      <c r="J35" s="17">
        <f>IF(A35="",0,IF(OR(WEEKDAY(A35,2)&gt;5,K35="Urlaub",K35="Krankenstand",K35="Feiertag"),0,$D$7))</f>
        <v>8</v>
      </c>
      <c r="K35" s="13"/>
    </row>
    <row r="36" spans="1:11" x14ac:dyDescent="0.25">
      <c r="A36" s="14">
        <f>IF(MONTH($D$6+26)=MONTH($D$6),$D$6+26,"")</f>
        <v>46353</v>
      </c>
      <c r="B36" s="15" t="str">
        <f>IF(A36="","",CHOOSE(WEEKDAY(A36),"So","Mo","Di","Mi","Do","Fr","Sa"))</f>
        <v>Fr</v>
      </c>
      <c r="C36" s="10">
        <v>0.3541666666666667</v>
      </c>
      <c r="D36" s="10">
        <v>0.5208333333333334</v>
      </c>
      <c r="E36" s="10">
        <v>0.5416666666666666</v>
      </c>
      <c r="F36" s="10"/>
      <c r="G36" s="10"/>
      <c r="H36" s="10">
        <v>0.7083333333333334</v>
      </c>
      <c r="I36" s="16">
        <f>IF(AND(ISNUMBER(C36),ISNUMBER(H36)),ROUND((IF(AND(ISNUMBER(C36),ISNUMBER(H36)),H36-C36+IF(H36&lt;C36,1,0),0)-IF(AND(ISNUMBER(D36),ISNUMBER(E36)),E36-D36+IF(E36&lt;D36,1,0),0)-IF(AND(ISNUMBER(F36),ISNUMBER(G36)),G36-F36+IF(G36&lt;F36,1,0),0))*24,2),0)</f>
        <v>8</v>
      </c>
      <c r="J36" s="17">
        <f>IF(A36="",0,IF(OR(WEEKDAY(A36,2)&gt;5,K36="Urlaub",K36="Krankenstand",K36="Feiertag"),0,$D$7))</f>
        <v>8</v>
      </c>
      <c r="K36" s="13"/>
    </row>
    <row r="37" spans="1:11" x14ac:dyDescent="0.25">
      <c r="A37" s="8">
        <f>IF(MONTH($D$6+27)=MONTH($D$6),$D$6+27,"")</f>
        <v>46354</v>
      </c>
      <c r="B37" s="9" t="str">
        <f>IF(A37="","",CHOOSE(WEEKDAY(A37),"So","Mo","Di","Mi","Do","Fr","Sa"))</f>
        <v>Sa</v>
      </c>
      <c r="C37" s="10">
        <v>0.3333333333333333</v>
      </c>
      <c r="D37" s="10">
        <v>0.5</v>
      </c>
      <c r="E37" s="10">
        <v>0.5208333333333334</v>
      </c>
      <c r="F37" s="10"/>
      <c r="G37" s="10"/>
      <c r="H37" s="10">
        <v>0.5416666666666666</v>
      </c>
      <c r="I37" s="11">
        <f>IF(AND(ISNUMBER(C37),ISNUMBER(H37)),ROUND((IF(AND(ISNUMBER(C37),ISNUMBER(H37)),H37-C37+IF(H37&lt;C37,1,0),0)-IF(AND(ISNUMBER(D37),ISNUMBER(E37)),E37-D37+IF(E37&lt;D37,1,0),0)-IF(AND(ISNUMBER(F37),ISNUMBER(G37)),G37-F37+IF(G37&lt;F37,1,0),0))*24,2),0)</f>
        <v>4.5</v>
      </c>
      <c r="J37" s="12">
        <f>IF(A37="",0,IF(OR(WEEKDAY(A37,2)&gt;5,K37="Urlaub",K37="Krankenstand",K37="Feiertag"),0,$D$7))</f>
        <v>0</v>
      </c>
      <c r="K37" s="13" t="s">
        <v>20</v>
      </c>
    </row>
    <row r="38" spans="1:11" x14ac:dyDescent="0.25">
      <c r="A38" s="8">
        <f>IF(MONTH($D$6+28)=MONTH($D$6),$D$6+28,"")</f>
        <v>46355</v>
      </c>
      <c r="B38" s="9" t="str">
        <f>IF(A38="","",CHOOSE(WEEKDAY(A38),"So","Mo","Di","Mi","Do","Fr","Sa"))</f>
        <v>So</v>
      </c>
      <c r="C38" s="10"/>
      <c r="D38" s="10"/>
      <c r="E38" s="10"/>
      <c r="F38" s="10"/>
      <c r="G38" s="10"/>
      <c r="H38" s="10"/>
      <c r="I38" s="11">
        <f>IF(AND(ISNUMBER(C38),ISNUMBER(H38)),ROUND((IF(AND(ISNUMBER(C38),ISNUMBER(H38)),H38-C38+IF(H38&lt;C38,1,0),0)-IF(AND(ISNUMBER(D38),ISNUMBER(E38)),E38-D38+IF(E38&lt;D38,1,0),0)-IF(AND(ISNUMBER(F38),ISNUMBER(G38)),G38-F38+IF(G38&lt;F38,1,0),0))*24,2),0)</f>
        <v>0</v>
      </c>
      <c r="J38" s="12">
        <f>IF(A38="",0,IF(OR(WEEKDAY(A38,2)&gt;5,K38="Urlaub",K38="Krankenstand",K38="Feiertag"),0,$D$7))</f>
        <v>0</v>
      </c>
      <c r="K38" s="13"/>
    </row>
    <row r="39" spans="1:11" x14ac:dyDescent="0.25">
      <c r="A39" s="14">
        <f>IF(MONTH($D$6+29)=MONTH($D$6),$D$6+29,"")</f>
        <v>46356</v>
      </c>
      <c r="B39" s="15" t="str">
        <f>IF(A39="","",CHOOSE(WEEKDAY(A39),"So","Mo","Di","Mi","Do","Fr","Sa"))</f>
        <v>Mo</v>
      </c>
      <c r="C39" s="10">
        <v>0.3541666666666667</v>
      </c>
      <c r="D39" s="10">
        <v>0.5208333333333334</v>
      </c>
      <c r="E39" s="10">
        <v>0.5416666666666666</v>
      </c>
      <c r="F39" s="10"/>
      <c r="G39" s="10"/>
      <c r="H39" s="10">
        <v>0.7083333333333334</v>
      </c>
      <c r="I39" s="16">
        <f>IF(AND(ISNUMBER(C39),ISNUMBER(H39)),ROUND((IF(AND(ISNUMBER(C39),ISNUMBER(H39)),H39-C39+IF(H39&lt;C39,1,0),0)-IF(AND(ISNUMBER(D39),ISNUMBER(E39)),E39-D39+IF(E39&lt;D39,1,0),0)-IF(AND(ISNUMBER(F39),ISNUMBER(G39)),G39-F39+IF(G39&lt;F39,1,0),0))*24,2),0)</f>
        <v>8</v>
      </c>
      <c r="J39" s="17">
        <f>IF(A39="",0,IF(OR(WEEKDAY(A39,2)&gt;5,K39="Urlaub",K39="Krankenstand",K39="Feiertag"),0,$D$7))</f>
        <v>8</v>
      </c>
      <c r="K39" s="13"/>
    </row>
    <row r="40" spans="1:11" x14ac:dyDescent="0.25">
      <c r="A40" s="14" t="str">
        <f>IF(MONTH($D$6+30)=MONTH($D$6),$D$6+30,"")</f>
        <v/>
      </c>
      <c r="B40" s="15" t="str">
        <f>IF(A40="","",CHOOSE(WEEKDAY(A40),"So","Mo","Di","Mi","Do","Fr","Sa"))</f>
        <v/>
      </c>
      <c r="C40" s="10"/>
      <c r="D40" s="10"/>
      <c r="E40" s="10"/>
      <c r="F40" s="10"/>
      <c r="G40" s="10"/>
      <c r="H40" s="10"/>
      <c r="I40" s="16">
        <f>IF(AND(ISNUMBER(C40),ISNUMBER(H40)),ROUND((IF(AND(ISNUMBER(C40),ISNUMBER(H40)),H40-C40+IF(H40&lt;C40,1,0),0)-IF(AND(ISNUMBER(D40),ISNUMBER(E40)),E40-D40+IF(E40&lt;D40,1,0),0)-IF(AND(ISNUMBER(F40),ISNUMBER(G40)),G40-F40+IF(G40&lt;F40,1,0),0))*24,2),0)</f>
        <v>0</v>
      </c>
      <c r="J40" s="17">
        <f>IF(A40="",0,IF(OR(WEEKDAY(A40,2)&gt;5,K40="Urlaub",K40="Krankenstand",K40="Feiertag"),0,$D$7))</f>
        <v>0</v>
      </c>
      <c r="K40" s="13"/>
    </row>
    <row r="42" spans="4:9" x14ac:dyDescent="0.25">
      <c r="D42" s="18" t="s">
        <v>21</v>
      </c>
      <c r="E42" s="18"/>
      <c r="F42" s="18"/>
      <c r="G42" s="18"/>
      <c r="H42" s="18"/>
      <c r="I42" s="19">
        <f>COUNTIF(I10:I40,"&gt;0")</f>
        <v>21</v>
      </c>
    </row>
    <row r="43" spans="4:9" x14ac:dyDescent="0.25">
      <c r="D43" s="18" t="s">
        <v>22</v>
      </c>
      <c r="E43" s="18"/>
      <c r="F43" s="18"/>
      <c r="G43" s="18"/>
      <c r="H43" s="18"/>
      <c r="I43" s="20">
        <f>SUM(I10:I40)</f>
        <v>168.5</v>
      </c>
    </row>
    <row r="44" spans="4:9" x14ac:dyDescent="0.25">
      <c r="D44" s="18" t="s">
        <v>23</v>
      </c>
      <c r="E44" s="18"/>
      <c r="F44" s="18"/>
      <c r="G44" s="18"/>
      <c r="H44" s="18"/>
      <c r="I44" s="20">
        <f>SUM(J10:J40)</f>
        <v>160</v>
      </c>
    </row>
    <row r="45" spans="4:9" x14ac:dyDescent="0.25">
      <c r="D45" s="18" t="s">
        <v>24</v>
      </c>
      <c r="E45" s="18"/>
      <c r="F45" s="18"/>
      <c r="G45" s="18"/>
      <c r="H45" s="18"/>
      <c r="I45" s="21">
        <f>I43-I44</f>
        <v>8.5</v>
      </c>
    </row>
    <row r="47" ht="30" customHeight="1" x14ac:dyDescent="0.25"/>
    <row r="48" spans="1:11" x14ac:dyDescent="0.25">
      <c r="A48" s="22" t="s">
        <v>25</v>
      </c>
      <c r="B48" s="22"/>
      <c r="C48" s="22"/>
      <c r="D48" s="22"/>
      <c r="E48" s="22"/>
      <c r="G48" s="22" t="s">
        <v>26</v>
      </c>
      <c r="H48" s="22"/>
      <c r="I48" s="22"/>
      <c r="J48" s="22"/>
      <c r="K48" s="22"/>
    </row>
    <row r="50" ht="44" customHeight="1" spans="1:11" x14ac:dyDescent="0.25">
      <c r="A50" s="23" t="s">
        <v>27</v>
      </c>
      <c r="B50" s="23"/>
      <c r="C50" s="23"/>
      <c r="D50" s="23"/>
      <c r="E50" s="23"/>
      <c r="F50" s="23"/>
      <c r="G50" s="23"/>
      <c r="H50" s="23"/>
      <c r="I50" s="23"/>
      <c r="J50" s="23"/>
      <c r="K50" s="23"/>
    </row>
    <row r="52" ht="30" customHeight="1" spans="1:11" x14ac:dyDescent="0.25">
      <c r="A52" s="24" t="s">
        <v>28</v>
      </c>
      <c r="B52" s="24"/>
      <c r="C52" s="24"/>
      <c r="D52" s="24"/>
      <c r="E52" s="24"/>
      <c r="F52" s="24"/>
      <c r="G52" s="24"/>
      <c r="H52" s="24"/>
      <c r="I52" s="24"/>
      <c r="J52" s="24"/>
      <c r="K52" s="24"/>
    </row>
  </sheetData>
  <mergeCells count="27">
    <mergeCell ref="A1:K1"/>
    <mergeCell ref="A2:K2"/>
    <mergeCell ref="A4:C4"/>
    <mergeCell ref="D4:G4"/>
    <mergeCell ref="A5:C5"/>
    <mergeCell ref="D5:G5"/>
    <mergeCell ref="A6:C6"/>
    <mergeCell ref="D6:G6"/>
    <mergeCell ref="A7:C7"/>
    <mergeCell ref="D7:G7"/>
    <mergeCell ref="D8:E8"/>
    <mergeCell ref="F8:G8"/>
    <mergeCell ref="A8:A9"/>
    <mergeCell ref="B8:B9"/>
    <mergeCell ref="C8:C9"/>
    <mergeCell ref="H8:H9"/>
    <mergeCell ref="I8:I9"/>
    <mergeCell ref="J8:J9"/>
    <mergeCell ref="K8:K9"/>
    <mergeCell ref="D42:H42"/>
    <mergeCell ref="D43:H43"/>
    <mergeCell ref="D44:H44"/>
    <mergeCell ref="D45:H45"/>
    <mergeCell ref="A48:E48"/>
    <mergeCell ref="G48:K48"/>
    <mergeCell ref="A50:K50"/>
    <mergeCell ref="A52:K52"/>
  </mergeCells>
  <hyperlinks>
    <hyperlink ref="A52" r:id="rId1"/>
  </hyperlinks>
  <pageSetup paperSize="9" orientation="portrait"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Arbeitszeitaufzeichnung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2026-10-26T20:29:44Z</dcterms:created>
  <dcterms:modified xsi:type="dcterms:W3CDTF">2026-10-26T20:29:44Z</dcterms:modified>
</cp:coreProperties>
</file>