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beitszeitnachweis" state="visible" r:id="rId4"/>
  </sheets>
  <calcPr calcId="171027" fullCalcOnLoad="1"/>
</workbook>
</file>

<file path=xl/sharedStrings.xml><?xml version="1.0" encoding="utf-8"?>
<sst xmlns="http://schemas.openxmlformats.org/spreadsheetml/2006/main" count="33" uniqueCount="33">
  <si>
    <t>Arbeitszeitnachweis</t>
  </si>
  <si>
    <t>Monat und Soll pro Arbeitstag in die gelben Felder eintragen. Je Tag Beginn, Ende und Pause in Minuten; U Urlaub, K krank, F Feiertag setzen das Soll des Tages auf 0. Stunden dezimal: 8,50 sind 8 Stunden 30 Minuten.</t>
  </si>
  <si>
    <t>Name, Vorname</t>
  </si>
  <si>
    <t>Yilmaz, Elif</t>
  </si>
  <si>
    <t>Personalnummer</t>
  </si>
  <si>
    <t>1077</t>
  </si>
  <si>
    <t>Monat (erster Tag)</t>
  </si>
  <si>
    <t>Soll pro Arbeitstag (Std.)</t>
  </si>
  <si>
    <t>Übertrag Vormonat (Std.)</t>
  </si>
  <si>
    <t>Datum</t>
  </si>
  <si>
    <t>Tag</t>
  </si>
  <si>
    <t>Beginn</t>
  </si>
  <si>
    <t>Ende</t>
  </si>
  <si>
    <t>Pause (Min.)</t>
  </si>
  <si>
    <t>Ist (Std.)</t>
  </si>
  <si>
    <t>Kürzel</t>
  </si>
  <si>
    <t>Soll (Std.)</t>
  </si>
  <si>
    <t>Differenz</t>
  </si>
  <si>
    <t>Bemerkung</t>
  </si>
  <si>
    <t>U</t>
  </si>
  <si>
    <t>Inventur</t>
  </si>
  <si>
    <t>K</t>
  </si>
  <si>
    <t>Ist-Stunden im Monat</t>
  </si>
  <si>
    <t>Soll-Stunden im Monat</t>
  </si>
  <si>
    <t>Saldo des Monats</t>
  </si>
  <si>
    <t>Übertrag aus dem Vormonat</t>
  </si>
  <si>
    <t>Neuer Saldo</t>
  </si>
  <si>
    <t>Urlaubstage (U)</t>
  </si>
  <si>
    <t>Krankheitstage (K)</t>
  </si>
  <si>
    <t>Datum, Unterschrift Mitarbeiter/in</t>
  </si>
  <si>
    <t>Datum, Unterschrift Vorgesetzte/r</t>
  </si>
  <si>
    <t>Beispiel: ein Monat in der Küche, Frühdienst 7:30 bis 16:00 mit 30 Minuten Pause, zwei lange Tage, ein Samstag mit Inventur. Der Urlaubs- und der Krankheitstag haben Soll 0. Auch Dienste über Mitternacht rechnet die Formel richtig.</t>
  </si>
  <si>
    <t>Stunden direkt aus Dienstplan und Stempeluhr: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</si>
</sst>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d.mm.yyyy"/>
    <numFmt numFmtId="165" formatCode="+0.00;-0.00;0.00"/>
    <numFmt numFmtId="166" formatCode="dd.mm."/>
    <numFmt numFmtId="167" formatCode="hh:mm"/>
    <numFmt numFmtId="168" formatCode="0;;"/>
    <numFmt numFmtId="169" formatCode="0.00;;"/>
    <numFmt numFmtId="170" formatCode="+0.00;-0.00;0.00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168" fontId="0" fillId="2" borderId="1" xfId="0" applyNumberFormat="1" applyFill="1" applyBorder="1" applyAlignment="1">
      <alignment horizontal="center" vertical="center"/>
    </xf>
    <xf numFmtId="169" fontId="3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9" fontId="0" fillId="3" borderId="1" xfId="0" applyNumberFormat="1" applyFill="1" applyBorder="1" applyAlignment="1">
      <alignment horizontal="center" vertical="center"/>
    </xf>
    <xf numFmtId="170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6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9" fontId="3" fillId="0" borderId="1" xfId="0" applyNumberFormat="1" applyFont="1" applyBorder="1" applyAlignment="1">
      <alignment horizontal="center" vertical="center"/>
    </xf>
    <xf numFmtId="169" fontId="0" fillId="0" borderId="1" xfId="0" applyNumberFormat="1" applyBorder="1" applyAlignment="1">
      <alignment horizontal="center" vertical="center"/>
    </xf>
    <xf numFmtId="17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right"/>
    </xf>
    <xf numFmtId="2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arbeitszeitnachw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5" customWidth="1"/>
    <col min="3" max="4" width="8" customWidth="1"/>
    <col min="5" max="5" width="7" customWidth="1"/>
    <col min="6" max="6" width="8" customWidth="1"/>
    <col min="7" max="7" width="7" customWidth="1"/>
    <col min="8" max="8" width="8" customWidth="1"/>
    <col min="10" max="10" width="18" customWidth="1"/>
  </cols>
  <sheetData>
    <row r="1" ht="2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6" x14ac:dyDescent="0.25">
      <c r="A4" s="3" t="s">
        <v>2</v>
      </c>
      <c r="B4" s="3"/>
      <c r="C4" s="3"/>
      <c r="D4" s="4" t="s">
        <v>3</v>
      </c>
      <c r="E4" s="4"/>
      <c r="F4" s="4"/>
    </row>
    <row r="5" spans="1:6" x14ac:dyDescent="0.25">
      <c r="A5" s="3" t="s">
        <v>4</v>
      </c>
      <c r="B5" s="3"/>
      <c r="C5" s="3"/>
      <c r="D5" s="4" t="s">
        <v>5</v>
      </c>
      <c r="E5" s="4"/>
      <c r="F5" s="4"/>
    </row>
    <row r="6" spans="1:6" x14ac:dyDescent="0.25">
      <c r="A6" s="3" t="s">
        <v>6</v>
      </c>
      <c r="B6" s="3"/>
      <c r="C6" s="3"/>
      <c r="D6" s="5">
        <v>46327</v>
      </c>
      <c r="E6" s="5"/>
      <c r="F6" s="5"/>
    </row>
    <row r="7" spans="1:6" x14ac:dyDescent="0.25">
      <c r="A7" s="3" t="s">
        <v>7</v>
      </c>
      <c r="B7" s="3"/>
      <c r="C7" s="3"/>
      <c r="D7" s="6">
        <v>8</v>
      </c>
      <c r="E7" s="6"/>
      <c r="F7" s="6"/>
    </row>
    <row r="8" spans="1:6" x14ac:dyDescent="0.25">
      <c r="A8" s="3" t="s">
        <v>8</v>
      </c>
      <c r="B8" s="3"/>
      <c r="C8" s="3"/>
      <c r="D8" s="7">
        <v>2.5</v>
      </c>
      <c r="E8" s="7"/>
      <c r="F8" s="7"/>
    </row>
    <row r="10" ht="30" customHeight="1" spans="1:10" x14ac:dyDescent="0.25">
      <c r="A10" s="8" t="s">
        <v>9</v>
      </c>
      <c r="B10" s="8" t="s">
        <v>10</v>
      </c>
      <c r="C10" s="8" t="s">
        <v>11</v>
      </c>
      <c r="D10" s="8" t="s">
        <v>12</v>
      </c>
      <c r="E10" s="8" t="s">
        <v>13</v>
      </c>
      <c r="F10" s="8" t="s">
        <v>14</v>
      </c>
      <c r="G10" s="8" t="s">
        <v>15</v>
      </c>
      <c r="H10" s="8" t="s">
        <v>16</v>
      </c>
      <c r="I10" s="8" t="s">
        <v>17</v>
      </c>
      <c r="J10" s="8" t="s">
        <v>18</v>
      </c>
    </row>
    <row r="11" spans="1:10" x14ac:dyDescent="0.25">
      <c r="A11" s="9">
        <f>IF(MONTH($D$6+0)=MONTH($D$6),$D$6+0,"")</f>
        <v>46327</v>
      </c>
      <c r="B11" s="10" t="str">
        <f>IF(A11="","",CHOOSE(WEEKDAY(A11),"So","Mo","Di","Mi","Do","Fr","Sa"))</f>
        <v>So</v>
      </c>
      <c r="C11" s="11"/>
      <c r="D11" s="11"/>
      <c r="E11" s="12"/>
      <c r="F11" s="13">
        <f>IF(AND(ISNUMBER(C11),ISNUMBER(D11)),ROUND((D11-C11+IF(D11&lt;C11,1,0))*24-IF(ISNUMBER(E11),E11,0)/60,2),0)</f>
        <v>0</v>
      </c>
      <c r="G11" s="14"/>
      <c r="H11" s="15">
        <f>IF(A11="",0,IF(OR(WEEKDAY(A11,2)&gt;5,G11&lt;&gt;""),0,$D$7))</f>
        <v>0</v>
      </c>
      <c r="I11" s="16">
        <f>IF(A11="","",F11-H11)</f>
        <v>0</v>
      </c>
      <c r="J11" s="17"/>
    </row>
    <row r="12" spans="1:10" x14ac:dyDescent="0.25">
      <c r="A12" s="18">
        <f>IF(MONTH($D$6+1)=MONTH($D$6),$D$6+1,"")</f>
        <v>46328</v>
      </c>
      <c r="B12" s="19" t="str">
        <f>IF(A12="","",CHOOSE(WEEKDAY(A12),"So","Mo","Di","Mi","Do","Fr","Sa"))</f>
        <v>Mo</v>
      </c>
      <c r="C12" s="11">
        <v>0.3125</v>
      </c>
      <c r="D12" s="11">
        <v>0.6666666666666666</v>
      </c>
      <c r="E12" s="12">
        <v>30</v>
      </c>
      <c r="F12" s="20">
        <f>IF(AND(ISNUMBER(C12),ISNUMBER(D12)),ROUND((D12-C12+IF(D12&lt;C12,1,0))*24-IF(ISNUMBER(E12),E12,0)/60,2),0)</f>
        <v>8</v>
      </c>
      <c r="G12" s="14"/>
      <c r="H12" s="21">
        <f>IF(A12="",0,IF(OR(WEEKDAY(A12,2)&gt;5,G12&lt;&gt;""),0,$D$7))</f>
        <v>8</v>
      </c>
      <c r="I12" s="22">
        <f>IF(A12="","",F12-H12)</f>
        <v>0</v>
      </c>
      <c r="J12" s="17"/>
    </row>
    <row r="13" spans="1:10" x14ac:dyDescent="0.25">
      <c r="A13" s="18">
        <f>IF(MONTH($D$6+2)=MONTH($D$6),$D$6+2,"")</f>
        <v>46329</v>
      </c>
      <c r="B13" s="19" t="str">
        <f>IF(A13="","",CHOOSE(WEEKDAY(A13),"So","Mo","Di","Mi","Do","Fr","Sa"))</f>
        <v>Di</v>
      </c>
      <c r="C13" s="11">
        <v>0.3125</v>
      </c>
      <c r="D13" s="11">
        <v>0.6666666666666666</v>
      </c>
      <c r="E13" s="12">
        <v>30</v>
      </c>
      <c r="F13" s="20">
        <f>IF(AND(ISNUMBER(C13),ISNUMBER(D13)),ROUND((D13-C13+IF(D13&lt;C13,1,0))*24-IF(ISNUMBER(E13),E13,0)/60,2),0)</f>
        <v>8</v>
      </c>
      <c r="G13" s="14"/>
      <c r="H13" s="21">
        <f>IF(A13="",0,IF(OR(WEEKDAY(A13,2)&gt;5,G13&lt;&gt;""),0,$D$7))</f>
        <v>8</v>
      </c>
      <c r="I13" s="22">
        <f>IF(A13="","",F13-H13)</f>
        <v>0</v>
      </c>
      <c r="J13" s="17"/>
    </row>
    <row r="14" spans="1:10" x14ac:dyDescent="0.25">
      <c r="A14" s="18">
        <f>IF(MONTH($D$6+3)=MONTH($D$6),$D$6+3,"")</f>
        <v>46330</v>
      </c>
      <c r="B14" s="19" t="str">
        <f>IF(A14="","",CHOOSE(WEEKDAY(A14),"So","Mo","Di","Mi","Do","Fr","Sa"))</f>
        <v>Mi</v>
      </c>
      <c r="C14" s="11">
        <v>0.3125</v>
      </c>
      <c r="D14" s="11">
        <v>0.6666666666666666</v>
      </c>
      <c r="E14" s="12">
        <v>30</v>
      </c>
      <c r="F14" s="20">
        <f>IF(AND(ISNUMBER(C14),ISNUMBER(D14)),ROUND((D14-C14+IF(D14&lt;C14,1,0))*24-IF(ISNUMBER(E14),E14,0)/60,2),0)</f>
        <v>8</v>
      </c>
      <c r="G14" s="14"/>
      <c r="H14" s="21">
        <f>IF(A14="",0,IF(OR(WEEKDAY(A14,2)&gt;5,G14&lt;&gt;""),0,$D$7))</f>
        <v>8</v>
      </c>
      <c r="I14" s="22">
        <f>IF(A14="","",F14-H14)</f>
        <v>0</v>
      </c>
      <c r="J14" s="17"/>
    </row>
    <row r="15" spans="1:10" x14ac:dyDescent="0.25">
      <c r="A15" s="18">
        <f>IF(MONTH($D$6+4)=MONTH($D$6),$D$6+4,"")</f>
        <v>46331</v>
      </c>
      <c r="B15" s="19" t="str">
        <f>IF(A15="","",CHOOSE(WEEKDAY(A15),"So","Mo","Di","Mi","Do","Fr","Sa"))</f>
        <v>Do</v>
      </c>
      <c r="C15" s="11">
        <v>0.2916666666666667</v>
      </c>
      <c r="D15" s="11">
        <v>0.7291666666666666</v>
      </c>
      <c r="E15" s="12">
        <v>45</v>
      </c>
      <c r="F15" s="20">
        <f>IF(AND(ISNUMBER(C15),ISNUMBER(D15)),ROUND((D15-C15+IF(D15&lt;C15,1,0))*24-IF(ISNUMBER(E15),E15,0)/60,2),0)</f>
        <v>9.75</v>
      </c>
      <c r="G15" s="14"/>
      <c r="H15" s="21">
        <f>IF(A15="",0,IF(OR(WEEKDAY(A15,2)&gt;5,G15&lt;&gt;""),0,$D$7))</f>
        <v>8</v>
      </c>
      <c r="I15" s="22">
        <f>IF(A15="","",F15-H15)</f>
        <v>1.75</v>
      </c>
      <c r="J15" s="17"/>
    </row>
    <row r="16" spans="1:10" x14ac:dyDescent="0.25">
      <c r="A16" s="18">
        <f>IF(MONTH($D$6+5)=MONTH($D$6),$D$6+5,"")</f>
        <v>46332</v>
      </c>
      <c r="B16" s="19" t="str">
        <f>IF(A16="","",CHOOSE(WEEKDAY(A16),"So","Mo","Di","Mi","Do","Fr","Sa"))</f>
        <v>Fr</v>
      </c>
      <c r="C16" s="11">
        <v>0.3125</v>
      </c>
      <c r="D16" s="11">
        <v>0.6666666666666666</v>
      </c>
      <c r="E16" s="12">
        <v>30</v>
      </c>
      <c r="F16" s="20">
        <f>IF(AND(ISNUMBER(C16),ISNUMBER(D16)),ROUND((D16-C16+IF(D16&lt;C16,1,0))*24-IF(ISNUMBER(E16),E16,0)/60,2),0)</f>
        <v>8</v>
      </c>
      <c r="G16" s="14"/>
      <c r="H16" s="21">
        <f>IF(A16="",0,IF(OR(WEEKDAY(A16,2)&gt;5,G16&lt;&gt;""),0,$D$7))</f>
        <v>8</v>
      </c>
      <c r="I16" s="22">
        <f>IF(A16="","",F16-H16)</f>
        <v>0</v>
      </c>
      <c r="J16" s="17"/>
    </row>
    <row r="17" spans="1:10" x14ac:dyDescent="0.25">
      <c r="A17" s="9">
        <f>IF(MONTH($D$6+6)=MONTH($D$6),$D$6+6,"")</f>
        <v>46333</v>
      </c>
      <c r="B17" s="10" t="str">
        <f>IF(A17="","",CHOOSE(WEEKDAY(A17),"So","Mo","Di","Mi","Do","Fr","Sa"))</f>
        <v>Sa</v>
      </c>
      <c r="C17" s="11"/>
      <c r="D17" s="11"/>
      <c r="E17" s="12"/>
      <c r="F17" s="13">
        <f>IF(AND(ISNUMBER(C17),ISNUMBER(D17)),ROUND((D17-C17+IF(D17&lt;C17,1,0))*24-IF(ISNUMBER(E17),E17,0)/60,2),0)</f>
        <v>0</v>
      </c>
      <c r="G17" s="14"/>
      <c r="H17" s="15">
        <f>IF(A17="",0,IF(OR(WEEKDAY(A17,2)&gt;5,G17&lt;&gt;""),0,$D$7))</f>
        <v>0</v>
      </c>
      <c r="I17" s="16">
        <f>IF(A17="","",F17-H17)</f>
        <v>0</v>
      </c>
      <c r="J17" s="17"/>
    </row>
    <row r="18" spans="1:10" x14ac:dyDescent="0.25">
      <c r="A18" s="9">
        <f>IF(MONTH($D$6+7)=MONTH($D$6),$D$6+7,"")</f>
        <v>46334</v>
      </c>
      <c r="B18" s="10" t="str">
        <f>IF(A18="","",CHOOSE(WEEKDAY(A18),"So","Mo","Di","Mi","Do","Fr","Sa"))</f>
        <v>So</v>
      </c>
      <c r="C18" s="11"/>
      <c r="D18" s="11"/>
      <c r="E18" s="12"/>
      <c r="F18" s="13">
        <f>IF(AND(ISNUMBER(C18),ISNUMBER(D18)),ROUND((D18-C18+IF(D18&lt;C18,1,0))*24-IF(ISNUMBER(E18),E18,0)/60,2),0)</f>
        <v>0</v>
      </c>
      <c r="G18" s="14"/>
      <c r="H18" s="15">
        <f>IF(A18="",0,IF(OR(WEEKDAY(A18,2)&gt;5,G18&lt;&gt;""),0,$D$7))</f>
        <v>0</v>
      </c>
      <c r="I18" s="16">
        <f>IF(A18="","",F18-H18)</f>
        <v>0</v>
      </c>
      <c r="J18" s="17"/>
    </row>
    <row r="19" spans="1:10" x14ac:dyDescent="0.25">
      <c r="A19" s="18">
        <f>IF(MONTH($D$6+8)=MONTH($D$6),$D$6+8,"")</f>
        <v>46335</v>
      </c>
      <c r="B19" s="19" t="str">
        <f>IF(A19="","",CHOOSE(WEEKDAY(A19),"So","Mo","Di","Mi","Do","Fr","Sa"))</f>
        <v>Mo</v>
      </c>
      <c r="C19" s="11">
        <v>0.3125</v>
      </c>
      <c r="D19" s="11">
        <v>0.6666666666666666</v>
      </c>
      <c r="E19" s="12">
        <v>30</v>
      </c>
      <c r="F19" s="20">
        <f>IF(AND(ISNUMBER(C19),ISNUMBER(D19)),ROUND((D19-C19+IF(D19&lt;C19,1,0))*24-IF(ISNUMBER(E19),E19,0)/60,2),0)</f>
        <v>8</v>
      </c>
      <c r="G19" s="14"/>
      <c r="H19" s="21">
        <f>IF(A19="",0,IF(OR(WEEKDAY(A19,2)&gt;5,G19&lt;&gt;""),0,$D$7))</f>
        <v>8</v>
      </c>
      <c r="I19" s="22">
        <f>IF(A19="","",F19-H19)</f>
        <v>0</v>
      </c>
      <c r="J19" s="17"/>
    </row>
    <row r="20" spans="1:10" x14ac:dyDescent="0.25">
      <c r="A20" s="18">
        <f>IF(MONTH($D$6+9)=MONTH($D$6),$D$6+9,"")</f>
        <v>46336</v>
      </c>
      <c r="B20" s="19" t="str">
        <f>IF(A20="","",CHOOSE(WEEKDAY(A20),"So","Mo","Di","Mi","Do","Fr","Sa"))</f>
        <v>Di</v>
      </c>
      <c r="C20" s="11">
        <v>0.3125</v>
      </c>
      <c r="D20" s="11">
        <v>0.6666666666666666</v>
      </c>
      <c r="E20" s="12">
        <v>30</v>
      </c>
      <c r="F20" s="20">
        <f>IF(AND(ISNUMBER(C20),ISNUMBER(D20)),ROUND((D20-C20+IF(D20&lt;C20,1,0))*24-IF(ISNUMBER(E20),E20,0)/60,2),0)</f>
        <v>8</v>
      </c>
      <c r="G20" s="14"/>
      <c r="H20" s="21">
        <f>IF(A20="",0,IF(OR(WEEKDAY(A20,2)&gt;5,G20&lt;&gt;""),0,$D$7))</f>
        <v>8</v>
      </c>
      <c r="I20" s="22">
        <f>IF(A20="","",F20-H20)</f>
        <v>0</v>
      </c>
      <c r="J20" s="17"/>
    </row>
    <row r="21" spans="1:10" x14ac:dyDescent="0.25">
      <c r="A21" s="18">
        <f>IF(MONTH($D$6+10)=MONTH($D$6),$D$6+10,"")</f>
        <v>46337</v>
      </c>
      <c r="B21" s="19" t="str">
        <f>IF(A21="","",CHOOSE(WEEKDAY(A21),"So","Mo","Di","Mi","Do","Fr","Sa"))</f>
        <v>Mi</v>
      </c>
      <c r="C21" s="11">
        <v>0.3125</v>
      </c>
      <c r="D21" s="11">
        <v>0.6666666666666666</v>
      </c>
      <c r="E21" s="12">
        <v>30</v>
      </c>
      <c r="F21" s="20">
        <f>IF(AND(ISNUMBER(C21),ISNUMBER(D21)),ROUND((D21-C21+IF(D21&lt;C21,1,0))*24-IF(ISNUMBER(E21),E21,0)/60,2),0)</f>
        <v>8</v>
      </c>
      <c r="G21" s="14"/>
      <c r="H21" s="21">
        <f>IF(A21="",0,IF(OR(WEEKDAY(A21,2)&gt;5,G21&lt;&gt;""),0,$D$7))</f>
        <v>8</v>
      </c>
      <c r="I21" s="22">
        <f>IF(A21="","",F21-H21)</f>
        <v>0</v>
      </c>
      <c r="J21" s="17"/>
    </row>
    <row r="22" spans="1:10" x14ac:dyDescent="0.25">
      <c r="A22" s="18">
        <f>IF(MONTH($D$6+11)=MONTH($D$6),$D$6+11,"")</f>
        <v>46338</v>
      </c>
      <c r="B22" s="19" t="str">
        <f>IF(A22="","",CHOOSE(WEEKDAY(A22),"So","Mo","Di","Mi","Do","Fr","Sa"))</f>
        <v>Do</v>
      </c>
      <c r="C22" s="11">
        <v>0.3125</v>
      </c>
      <c r="D22" s="11">
        <v>0.6666666666666666</v>
      </c>
      <c r="E22" s="12">
        <v>30</v>
      </c>
      <c r="F22" s="20">
        <f>IF(AND(ISNUMBER(C22),ISNUMBER(D22)),ROUND((D22-C22+IF(D22&lt;C22,1,0))*24-IF(ISNUMBER(E22),E22,0)/60,2),0)</f>
        <v>8</v>
      </c>
      <c r="G22" s="14"/>
      <c r="H22" s="21">
        <f>IF(A22="",0,IF(OR(WEEKDAY(A22,2)&gt;5,G22&lt;&gt;""),0,$D$7))</f>
        <v>8</v>
      </c>
      <c r="I22" s="22">
        <f>IF(A22="","",F22-H22)</f>
        <v>0</v>
      </c>
      <c r="J22" s="17"/>
    </row>
    <row r="23" spans="1:10" x14ac:dyDescent="0.25">
      <c r="A23" s="18">
        <f>IF(MONTH($D$6+12)=MONTH($D$6),$D$6+12,"")</f>
        <v>46339</v>
      </c>
      <c r="B23" s="19" t="str">
        <f>IF(A23="","",CHOOSE(WEEKDAY(A23),"So","Mo","Di","Mi","Do","Fr","Sa"))</f>
        <v>Fr</v>
      </c>
      <c r="C23" s="11"/>
      <c r="D23" s="11"/>
      <c r="E23" s="12"/>
      <c r="F23" s="20">
        <f>IF(AND(ISNUMBER(C23),ISNUMBER(D23)),ROUND((D23-C23+IF(D23&lt;C23,1,0))*24-IF(ISNUMBER(E23),E23,0)/60,2),0)</f>
        <v>0</v>
      </c>
      <c r="G23" s="14" t="s">
        <v>19</v>
      </c>
      <c r="H23" s="21">
        <f>IF(A23="",0,IF(OR(WEEKDAY(A23,2)&gt;5,G23&lt;&gt;""),0,$D$7))</f>
        <v>0</v>
      </c>
      <c r="I23" s="22">
        <f>IF(A23="","",F23-H23)</f>
        <v>0</v>
      </c>
      <c r="J23" s="17"/>
    </row>
    <row r="24" spans="1:10" x14ac:dyDescent="0.25">
      <c r="A24" s="9">
        <f>IF(MONTH($D$6+13)=MONTH($D$6),$D$6+13,"")</f>
        <v>46340</v>
      </c>
      <c r="B24" s="10" t="str">
        <f>IF(A24="","",CHOOSE(WEEKDAY(A24),"So","Mo","Di","Mi","Do","Fr","Sa"))</f>
        <v>Sa</v>
      </c>
      <c r="C24" s="11"/>
      <c r="D24" s="11"/>
      <c r="E24" s="12"/>
      <c r="F24" s="13">
        <f>IF(AND(ISNUMBER(C24),ISNUMBER(D24)),ROUND((D24-C24+IF(D24&lt;C24,1,0))*24-IF(ISNUMBER(E24),E24,0)/60,2),0)</f>
        <v>0</v>
      </c>
      <c r="G24" s="14"/>
      <c r="H24" s="15">
        <f>IF(A24="",0,IF(OR(WEEKDAY(A24,2)&gt;5,G24&lt;&gt;""),0,$D$7))</f>
        <v>0</v>
      </c>
      <c r="I24" s="16">
        <f>IF(A24="","",F24-H24)</f>
        <v>0</v>
      </c>
      <c r="J24" s="17"/>
    </row>
    <row r="25" spans="1:10" x14ac:dyDescent="0.25">
      <c r="A25" s="9">
        <f>IF(MONTH($D$6+14)=MONTH($D$6),$D$6+14,"")</f>
        <v>46341</v>
      </c>
      <c r="B25" s="10" t="str">
        <f>IF(A25="","",CHOOSE(WEEKDAY(A25),"So","Mo","Di","Mi","Do","Fr","Sa"))</f>
        <v>So</v>
      </c>
      <c r="C25" s="11"/>
      <c r="D25" s="11"/>
      <c r="E25" s="12"/>
      <c r="F25" s="13">
        <f>IF(AND(ISNUMBER(C25),ISNUMBER(D25)),ROUND((D25-C25+IF(D25&lt;C25,1,0))*24-IF(ISNUMBER(E25),E25,0)/60,2),0)</f>
        <v>0</v>
      </c>
      <c r="G25" s="14"/>
      <c r="H25" s="15">
        <f>IF(A25="",0,IF(OR(WEEKDAY(A25,2)&gt;5,G25&lt;&gt;""),0,$D$7))</f>
        <v>0</v>
      </c>
      <c r="I25" s="16">
        <f>IF(A25="","",F25-H25)</f>
        <v>0</v>
      </c>
      <c r="J25" s="17"/>
    </row>
    <row r="26" spans="1:10" x14ac:dyDescent="0.25">
      <c r="A26" s="18">
        <f>IF(MONTH($D$6+15)=MONTH($D$6),$D$6+15,"")</f>
        <v>46342</v>
      </c>
      <c r="B26" s="19" t="str">
        <f>IF(A26="","",CHOOSE(WEEKDAY(A26),"So","Mo","Di","Mi","Do","Fr","Sa"))</f>
        <v>Mo</v>
      </c>
      <c r="C26" s="11">
        <v>0.3125</v>
      </c>
      <c r="D26" s="11">
        <v>0.6666666666666666</v>
      </c>
      <c r="E26" s="12">
        <v>30</v>
      </c>
      <c r="F26" s="20">
        <f>IF(AND(ISNUMBER(C26),ISNUMBER(D26)),ROUND((D26-C26+IF(D26&lt;C26,1,0))*24-IF(ISNUMBER(E26),E26,0)/60,2),0)</f>
        <v>8</v>
      </c>
      <c r="G26" s="14"/>
      <c r="H26" s="21">
        <f>IF(A26="",0,IF(OR(WEEKDAY(A26,2)&gt;5,G26&lt;&gt;""),0,$D$7))</f>
        <v>8</v>
      </c>
      <c r="I26" s="22">
        <f>IF(A26="","",F26-H26)</f>
        <v>0</v>
      </c>
      <c r="J26" s="17"/>
    </row>
    <row r="27" spans="1:10" x14ac:dyDescent="0.25">
      <c r="A27" s="18">
        <f>IF(MONTH($D$6+16)=MONTH($D$6),$D$6+16,"")</f>
        <v>46343</v>
      </c>
      <c r="B27" s="19" t="str">
        <f>IF(A27="","",CHOOSE(WEEKDAY(A27),"So","Mo","Di","Mi","Do","Fr","Sa"))</f>
        <v>Di</v>
      </c>
      <c r="C27" s="11">
        <v>0.3125</v>
      </c>
      <c r="D27" s="11">
        <v>0.6666666666666666</v>
      </c>
      <c r="E27" s="12">
        <v>30</v>
      </c>
      <c r="F27" s="20">
        <f>IF(AND(ISNUMBER(C27),ISNUMBER(D27)),ROUND((D27-C27+IF(D27&lt;C27,1,0))*24-IF(ISNUMBER(E27),E27,0)/60,2),0)</f>
        <v>8</v>
      </c>
      <c r="G27" s="14"/>
      <c r="H27" s="21">
        <f>IF(A27="",0,IF(OR(WEEKDAY(A27,2)&gt;5,G27&lt;&gt;""),0,$D$7))</f>
        <v>8</v>
      </c>
      <c r="I27" s="22">
        <f>IF(A27="","",F27-H27)</f>
        <v>0</v>
      </c>
      <c r="J27" s="17"/>
    </row>
    <row r="28" spans="1:10" x14ac:dyDescent="0.25">
      <c r="A28" s="18">
        <f>IF(MONTH($D$6+17)=MONTH($D$6),$D$6+17,"")</f>
        <v>46344</v>
      </c>
      <c r="B28" s="19" t="str">
        <f>IF(A28="","",CHOOSE(WEEKDAY(A28),"So","Mo","Di","Mi","Do","Fr","Sa"))</f>
        <v>Mi</v>
      </c>
      <c r="C28" s="11">
        <v>0.3125</v>
      </c>
      <c r="D28" s="11">
        <v>0.6666666666666666</v>
      </c>
      <c r="E28" s="12">
        <v>30</v>
      </c>
      <c r="F28" s="20">
        <f>IF(AND(ISNUMBER(C28),ISNUMBER(D28)),ROUND((D28-C28+IF(D28&lt;C28,1,0))*24-IF(ISNUMBER(E28),E28,0)/60,2),0)</f>
        <v>8</v>
      </c>
      <c r="G28" s="14"/>
      <c r="H28" s="21">
        <f>IF(A28="",0,IF(OR(WEEKDAY(A28,2)&gt;5,G28&lt;&gt;""),0,$D$7))</f>
        <v>8</v>
      </c>
      <c r="I28" s="22">
        <f>IF(A28="","",F28-H28)</f>
        <v>0</v>
      </c>
      <c r="J28" s="17"/>
    </row>
    <row r="29" spans="1:10" x14ac:dyDescent="0.25">
      <c r="A29" s="18">
        <f>IF(MONTH($D$6+18)=MONTH($D$6),$D$6+18,"")</f>
        <v>46345</v>
      </c>
      <c r="B29" s="19" t="str">
        <f>IF(A29="","",CHOOSE(WEEKDAY(A29),"So","Mo","Di","Mi","Do","Fr","Sa"))</f>
        <v>Do</v>
      </c>
      <c r="C29" s="11">
        <v>0.2916666666666667</v>
      </c>
      <c r="D29" s="11">
        <v>0.7291666666666666</v>
      </c>
      <c r="E29" s="12">
        <v>45</v>
      </c>
      <c r="F29" s="20">
        <f>IF(AND(ISNUMBER(C29),ISNUMBER(D29)),ROUND((D29-C29+IF(D29&lt;C29,1,0))*24-IF(ISNUMBER(E29),E29,0)/60,2),0)</f>
        <v>9.75</v>
      </c>
      <c r="G29" s="14"/>
      <c r="H29" s="21">
        <f>IF(A29="",0,IF(OR(WEEKDAY(A29,2)&gt;5,G29&lt;&gt;""),0,$D$7))</f>
        <v>8</v>
      </c>
      <c r="I29" s="22">
        <f>IF(A29="","",F29-H29)</f>
        <v>1.75</v>
      </c>
      <c r="J29" s="17"/>
    </row>
    <row r="30" spans="1:10" x14ac:dyDescent="0.25">
      <c r="A30" s="18">
        <f>IF(MONTH($D$6+19)=MONTH($D$6),$D$6+19,"")</f>
        <v>46346</v>
      </c>
      <c r="B30" s="19" t="str">
        <f>IF(A30="","",CHOOSE(WEEKDAY(A30),"So","Mo","Di","Mi","Do","Fr","Sa"))</f>
        <v>Fr</v>
      </c>
      <c r="C30" s="11">
        <v>0.3125</v>
      </c>
      <c r="D30" s="11">
        <v>0.6666666666666666</v>
      </c>
      <c r="E30" s="12">
        <v>30</v>
      </c>
      <c r="F30" s="20">
        <f>IF(AND(ISNUMBER(C30),ISNUMBER(D30)),ROUND((D30-C30+IF(D30&lt;C30,1,0))*24-IF(ISNUMBER(E30),E30,0)/60,2),0)</f>
        <v>8</v>
      </c>
      <c r="G30" s="14"/>
      <c r="H30" s="21">
        <f>IF(A30="",0,IF(OR(WEEKDAY(A30,2)&gt;5,G30&lt;&gt;""),0,$D$7))</f>
        <v>8</v>
      </c>
      <c r="I30" s="22">
        <f>IF(A30="","",F30-H30)</f>
        <v>0</v>
      </c>
      <c r="J30" s="17"/>
    </row>
    <row r="31" spans="1:10" x14ac:dyDescent="0.25">
      <c r="A31" s="9">
        <f>IF(MONTH($D$6+20)=MONTH($D$6),$D$6+20,"")</f>
        <v>46347</v>
      </c>
      <c r="B31" s="10" t="str">
        <f>IF(A31="","",CHOOSE(WEEKDAY(A31),"So","Mo","Di","Mi","Do","Fr","Sa"))</f>
        <v>Sa</v>
      </c>
      <c r="C31" s="11">
        <v>0.375</v>
      </c>
      <c r="D31" s="11">
        <v>0.5416666666666666</v>
      </c>
      <c r="E31" s="12">
        <v>0</v>
      </c>
      <c r="F31" s="13">
        <f>IF(AND(ISNUMBER(C31),ISNUMBER(D31)),ROUND((D31-C31+IF(D31&lt;C31,1,0))*24-IF(ISNUMBER(E31),E31,0)/60,2),0)</f>
        <v>4</v>
      </c>
      <c r="G31" s="14"/>
      <c r="H31" s="15">
        <f>IF(A31="",0,IF(OR(WEEKDAY(A31,2)&gt;5,G31&lt;&gt;""),0,$D$7))</f>
        <v>0</v>
      </c>
      <c r="I31" s="16">
        <f>IF(A31="","",F31-H31)</f>
        <v>4</v>
      </c>
      <c r="J31" s="17" t="s">
        <v>20</v>
      </c>
    </row>
    <row r="32" spans="1:10" x14ac:dyDescent="0.25">
      <c r="A32" s="9">
        <f>IF(MONTH($D$6+21)=MONTH($D$6),$D$6+21,"")</f>
        <v>46348</v>
      </c>
      <c r="B32" s="10" t="str">
        <f>IF(A32="","",CHOOSE(WEEKDAY(A32),"So","Mo","Di","Mi","Do","Fr","Sa"))</f>
        <v>So</v>
      </c>
      <c r="C32" s="11"/>
      <c r="D32" s="11"/>
      <c r="E32" s="12"/>
      <c r="F32" s="13">
        <f>IF(AND(ISNUMBER(C32),ISNUMBER(D32)),ROUND((D32-C32+IF(D32&lt;C32,1,0))*24-IF(ISNUMBER(E32),E32,0)/60,2),0)</f>
        <v>0</v>
      </c>
      <c r="G32" s="14"/>
      <c r="H32" s="15">
        <f>IF(A32="",0,IF(OR(WEEKDAY(A32,2)&gt;5,G32&lt;&gt;""),0,$D$7))</f>
        <v>0</v>
      </c>
      <c r="I32" s="16">
        <f>IF(A32="","",F32-H32)</f>
        <v>0</v>
      </c>
      <c r="J32" s="17"/>
    </row>
    <row r="33" spans="1:10" x14ac:dyDescent="0.25">
      <c r="A33" s="18">
        <f>IF(MONTH($D$6+22)=MONTH($D$6),$D$6+22,"")</f>
        <v>46349</v>
      </c>
      <c r="B33" s="19" t="str">
        <f>IF(A33="","",CHOOSE(WEEKDAY(A33),"So","Mo","Di","Mi","Do","Fr","Sa"))</f>
        <v>Mo</v>
      </c>
      <c r="C33" s="11">
        <v>0.3125</v>
      </c>
      <c r="D33" s="11">
        <v>0.6666666666666666</v>
      </c>
      <c r="E33" s="12">
        <v>30</v>
      </c>
      <c r="F33" s="20">
        <f>IF(AND(ISNUMBER(C33),ISNUMBER(D33)),ROUND((D33-C33+IF(D33&lt;C33,1,0))*24-IF(ISNUMBER(E33),E33,0)/60,2),0)</f>
        <v>8</v>
      </c>
      <c r="G33" s="14"/>
      <c r="H33" s="21">
        <f>IF(A33="",0,IF(OR(WEEKDAY(A33,2)&gt;5,G33&lt;&gt;""),0,$D$7))</f>
        <v>8</v>
      </c>
      <c r="I33" s="22">
        <f>IF(A33="","",F33-H33)</f>
        <v>0</v>
      </c>
      <c r="J33" s="17"/>
    </row>
    <row r="34" spans="1:10" x14ac:dyDescent="0.25">
      <c r="A34" s="18">
        <f>IF(MONTH($D$6+23)=MONTH($D$6),$D$6+23,"")</f>
        <v>46350</v>
      </c>
      <c r="B34" s="19" t="str">
        <f>IF(A34="","",CHOOSE(WEEKDAY(A34),"So","Mo","Di","Mi","Do","Fr","Sa"))</f>
        <v>Di</v>
      </c>
      <c r="C34" s="11"/>
      <c r="D34" s="11"/>
      <c r="E34" s="12"/>
      <c r="F34" s="20">
        <f>IF(AND(ISNUMBER(C34),ISNUMBER(D34)),ROUND((D34-C34+IF(D34&lt;C34,1,0))*24-IF(ISNUMBER(E34),E34,0)/60,2),0)</f>
        <v>0</v>
      </c>
      <c r="G34" s="14" t="s">
        <v>21</v>
      </c>
      <c r="H34" s="21">
        <f>IF(A34="",0,IF(OR(WEEKDAY(A34,2)&gt;5,G34&lt;&gt;""),0,$D$7))</f>
        <v>0</v>
      </c>
      <c r="I34" s="22">
        <f>IF(A34="","",F34-H34)</f>
        <v>0</v>
      </c>
      <c r="J34" s="17"/>
    </row>
    <row r="35" spans="1:10" x14ac:dyDescent="0.25">
      <c r="A35" s="18">
        <f>IF(MONTH($D$6+24)=MONTH($D$6),$D$6+24,"")</f>
        <v>46351</v>
      </c>
      <c r="B35" s="19" t="str">
        <f>IF(A35="","",CHOOSE(WEEKDAY(A35),"So","Mo","Di","Mi","Do","Fr","Sa"))</f>
        <v>Mi</v>
      </c>
      <c r="C35" s="11">
        <v>0.3125</v>
      </c>
      <c r="D35" s="11">
        <v>0.6666666666666666</v>
      </c>
      <c r="E35" s="12">
        <v>30</v>
      </c>
      <c r="F35" s="20">
        <f>IF(AND(ISNUMBER(C35),ISNUMBER(D35)),ROUND((D35-C35+IF(D35&lt;C35,1,0))*24-IF(ISNUMBER(E35),E35,0)/60,2),0)</f>
        <v>8</v>
      </c>
      <c r="G35" s="14"/>
      <c r="H35" s="21">
        <f>IF(A35="",0,IF(OR(WEEKDAY(A35,2)&gt;5,G35&lt;&gt;""),0,$D$7))</f>
        <v>8</v>
      </c>
      <c r="I35" s="22">
        <f>IF(A35="","",F35-H35)</f>
        <v>0</v>
      </c>
      <c r="J35" s="17"/>
    </row>
    <row r="36" spans="1:10" x14ac:dyDescent="0.25">
      <c r="A36" s="18">
        <f>IF(MONTH($D$6+25)=MONTH($D$6),$D$6+25,"")</f>
        <v>46352</v>
      </c>
      <c r="B36" s="19" t="str">
        <f>IF(A36="","",CHOOSE(WEEKDAY(A36),"So","Mo","Di","Mi","Do","Fr","Sa"))</f>
        <v>Do</v>
      </c>
      <c r="C36" s="11">
        <v>0.3125</v>
      </c>
      <c r="D36" s="11">
        <v>0.6666666666666666</v>
      </c>
      <c r="E36" s="12">
        <v>30</v>
      </c>
      <c r="F36" s="20">
        <f>IF(AND(ISNUMBER(C36),ISNUMBER(D36)),ROUND((D36-C36+IF(D36&lt;C36,1,0))*24-IF(ISNUMBER(E36),E36,0)/60,2),0)</f>
        <v>8</v>
      </c>
      <c r="G36" s="14"/>
      <c r="H36" s="21">
        <f>IF(A36="",0,IF(OR(WEEKDAY(A36,2)&gt;5,G36&lt;&gt;""),0,$D$7))</f>
        <v>8</v>
      </c>
      <c r="I36" s="22">
        <f>IF(A36="","",F36-H36)</f>
        <v>0</v>
      </c>
      <c r="J36" s="17"/>
    </row>
    <row r="37" spans="1:10" x14ac:dyDescent="0.25">
      <c r="A37" s="18">
        <f>IF(MONTH($D$6+26)=MONTH($D$6),$D$6+26,"")</f>
        <v>46353</v>
      </c>
      <c r="B37" s="19" t="str">
        <f>IF(A37="","",CHOOSE(WEEKDAY(A37),"So","Mo","Di","Mi","Do","Fr","Sa"))</f>
        <v>Fr</v>
      </c>
      <c r="C37" s="11">
        <v>0.3125</v>
      </c>
      <c r="D37" s="11">
        <v>0.6666666666666666</v>
      </c>
      <c r="E37" s="12">
        <v>30</v>
      </c>
      <c r="F37" s="20">
        <f>IF(AND(ISNUMBER(C37),ISNUMBER(D37)),ROUND((D37-C37+IF(D37&lt;C37,1,0))*24-IF(ISNUMBER(E37),E37,0)/60,2),0)</f>
        <v>8</v>
      </c>
      <c r="G37" s="14"/>
      <c r="H37" s="21">
        <f>IF(A37="",0,IF(OR(WEEKDAY(A37,2)&gt;5,G37&lt;&gt;""),0,$D$7))</f>
        <v>8</v>
      </c>
      <c r="I37" s="22">
        <f>IF(A37="","",F37-H37)</f>
        <v>0</v>
      </c>
      <c r="J37" s="17"/>
    </row>
    <row r="38" spans="1:10" x14ac:dyDescent="0.25">
      <c r="A38" s="9">
        <f>IF(MONTH($D$6+27)=MONTH($D$6),$D$6+27,"")</f>
        <v>46354</v>
      </c>
      <c r="B38" s="10" t="str">
        <f>IF(A38="","",CHOOSE(WEEKDAY(A38),"So","Mo","Di","Mi","Do","Fr","Sa"))</f>
        <v>Sa</v>
      </c>
      <c r="C38" s="11"/>
      <c r="D38" s="11"/>
      <c r="E38" s="12"/>
      <c r="F38" s="13">
        <f>IF(AND(ISNUMBER(C38),ISNUMBER(D38)),ROUND((D38-C38+IF(D38&lt;C38,1,0))*24-IF(ISNUMBER(E38),E38,0)/60,2),0)</f>
        <v>0</v>
      </c>
      <c r="G38" s="14"/>
      <c r="H38" s="15">
        <f>IF(A38="",0,IF(OR(WEEKDAY(A38,2)&gt;5,G38&lt;&gt;""),0,$D$7))</f>
        <v>0</v>
      </c>
      <c r="I38" s="16">
        <f>IF(A38="","",F38-H38)</f>
        <v>0</v>
      </c>
      <c r="J38" s="17"/>
    </row>
    <row r="39" spans="1:10" x14ac:dyDescent="0.25">
      <c r="A39" s="9">
        <f>IF(MONTH($D$6+28)=MONTH($D$6),$D$6+28,"")</f>
        <v>46355</v>
      </c>
      <c r="B39" s="10" t="str">
        <f>IF(A39="","",CHOOSE(WEEKDAY(A39),"So","Mo","Di","Mi","Do","Fr","Sa"))</f>
        <v>So</v>
      </c>
      <c r="C39" s="11"/>
      <c r="D39" s="11"/>
      <c r="E39" s="12"/>
      <c r="F39" s="13">
        <f>IF(AND(ISNUMBER(C39),ISNUMBER(D39)),ROUND((D39-C39+IF(D39&lt;C39,1,0))*24-IF(ISNUMBER(E39),E39,0)/60,2),0)</f>
        <v>0</v>
      </c>
      <c r="G39" s="14"/>
      <c r="H39" s="15">
        <f>IF(A39="",0,IF(OR(WEEKDAY(A39,2)&gt;5,G39&lt;&gt;""),0,$D$7))</f>
        <v>0</v>
      </c>
      <c r="I39" s="16">
        <f>IF(A39="","",F39-H39)</f>
        <v>0</v>
      </c>
      <c r="J39" s="17"/>
    </row>
    <row r="40" spans="1:10" x14ac:dyDescent="0.25">
      <c r="A40" s="18">
        <f>IF(MONTH($D$6+29)=MONTH($D$6),$D$6+29,"")</f>
        <v>46356</v>
      </c>
      <c r="B40" s="19" t="str">
        <f>IF(A40="","",CHOOSE(WEEKDAY(A40),"So","Mo","Di","Mi","Do","Fr","Sa"))</f>
        <v>Mo</v>
      </c>
      <c r="C40" s="11">
        <v>0.3125</v>
      </c>
      <c r="D40" s="11">
        <v>0.6666666666666666</v>
      </c>
      <c r="E40" s="12">
        <v>30</v>
      </c>
      <c r="F40" s="20">
        <f>IF(AND(ISNUMBER(C40),ISNUMBER(D40)),ROUND((D40-C40+IF(D40&lt;C40,1,0))*24-IF(ISNUMBER(E40),E40,0)/60,2),0)</f>
        <v>8</v>
      </c>
      <c r="G40" s="14"/>
      <c r="H40" s="21">
        <f>IF(A40="",0,IF(OR(WEEKDAY(A40,2)&gt;5,G40&lt;&gt;""),0,$D$7))</f>
        <v>8</v>
      </c>
      <c r="I40" s="22">
        <f>IF(A40="","",F40-H40)</f>
        <v>0</v>
      </c>
      <c r="J40" s="17"/>
    </row>
    <row r="41" spans="1:10" x14ac:dyDescent="0.25">
      <c r="A41" s="18" t="str">
        <f>IF(MONTH($D$6+30)=MONTH($D$6),$D$6+30,"")</f>
        <v/>
      </c>
      <c r="B41" s="19" t="str">
        <f>IF(A41="","",CHOOSE(WEEKDAY(A41),"So","Mo","Di","Mi","Do","Fr","Sa"))</f>
        <v/>
      </c>
      <c r="C41" s="11"/>
      <c r="D41" s="11"/>
      <c r="E41" s="12"/>
      <c r="F41" s="20">
        <f>IF(AND(ISNUMBER(C41),ISNUMBER(D41)),ROUND((D41-C41+IF(D41&lt;C41,1,0))*24-IF(ISNUMBER(E41),E41,0)/60,2),0)</f>
        <v>0</v>
      </c>
      <c r="G41" s="14"/>
      <c r="H41" s="21">
        <f>IF(A41="",0,IF(OR(WEEKDAY(A41,2)&gt;5,G41&lt;&gt;""),0,$D$7))</f>
        <v>0</v>
      </c>
      <c r="I41" s="22" t="str">
        <f>IF(A41="","",F41-H41)</f>
        <v/>
      </c>
      <c r="J41" s="17"/>
    </row>
    <row r="43" spans="4:8" x14ac:dyDescent="0.25">
      <c r="D43" s="23" t="s">
        <v>22</v>
      </c>
      <c r="E43" s="23"/>
      <c r="F43" s="23"/>
      <c r="G43" s="23"/>
      <c r="H43" s="24">
        <f>SUM(F11:F41)</f>
        <v>159.5</v>
      </c>
    </row>
    <row r="44" spans="4:8" x14ac:dyDescent="0.25">
      <c r="D44" s="23" t="s">
        <v>23</v>
      </c>
      <c r="E44" s="23"/>
      <c r="F44" s="23"/>
      <c r="G44" s="23"/>
      <c r="H44" s="24">
        <f>SUM(H11:H41)</f>
        <v>152</v>
      </c>
    </row>
    <row r="45" spans="4:8" x14ac:dyDescent="0.25">
      <c r="D45" s="23" t="s">
        <v>24</v>
      </c>
      <c r="E45" s="23"/>
      <c r="F45" s="23"/>
      <c r="G45" s="23"/>
      <c r="H45" s="25">
        <f>H43-H44</f>
        <v>7.5</v>
      </c>
    </row>
    <row r="46" spans="4:8" x14ac:dyDescent="0.25">
      <c r="D46" s="23" t="s">
        <v>25</v>
      </c>
      <c r="E46" s="23"/>
      <c r="F46" s="23"/>
      <c r="G46" s="23"/>
      <c r="H46" s="25">
        <f>$D$8</f>
        <v>2.5</v>
      </c>
    </row>
    <row r="47" spans="4:8" x14ac:dyDescent="0.25">
      <c r="D47" s="23" t="s">
        <v>26</v>
      </c>
      <c r="E47" s="23"/>
      <c r="F47" s="23"/>
      <c r="G47" s="23"/>
      <c r="H47" s="25">
        <f>H45+H46</f>
        <v>10</v>
      </c>
    </row>
    <row r="48" spans="4:8" x14ac:dyDescent="0.25">
      <c r="D48" s="23" t="s">
        <v>27</v>
      </c>
      <c r="E48" s="23"/>
      <c r="F48" s="23"/>
      <c r="G48" s="23"/>
      <c r="H48" s="26">
        <f>COUNTIF(G11:G41,"U")</f>
        <v>1</v>
      </c>
    </row>
    <row r="49" spans="4:8" x14ac:dyDescent="0.25">
      <c r="D49" s="23" t="s">
        <v>28</v>
      </c>
      <c r="E49" s="23"/>
      <c r="F49" s="23"/>
      <c r="G49" s="23"/>
      <c r="H49" s="26">
        <f>COUNTIF(G11:G41,"K")</f>
        <v>1</v>
      </c>
    </row>
    <row r="51" ht="34" customHeight="1" x14ac:dyDescent="0.25"/>
    <row r="52" spans="1:10" x14ac:dyDescent="0.25">
      <c r="A52" s="27" t="s">
        <v>29</v>
      </c>
      <c r="B52" s="27"/>
      <c r="C52" s="27"/>
      <c r="D52" s="27"/>
      <c r="E52" s="27"/>
      <c r="F52" s="27" t="s">
        <v>30</v>
      </c>
      <c r="G52" s="27"/>
      <c r="H52" s="27"/>
      <c r="I52" s="27"/>
      <c r="J52" s="27"/>
    </row>
    <row r="54" ht="30" customHeight="1" spans="1:10" x14ac:dyDescent="0.25">
      <c r="A54" s="28" t="s">
        <v>31</v>
      </c>
      <c r="B54" s="28"/>
      <c r="C54" s="28"/>
      <c r="D54" s="28"/>
      <c r="E54" s="28"/>
      <c r="F54" s="28"/>
      <c r="G54" s="28"/>
      <c r="H54" s="28"/>
      <c r="I54" s="28"/>
      <c r="J54" s="28"/>
    </row>
    <row r="56" ht="30" customHeight="1" spans="1:10" x14ac:dyDescent="0.25">
      <c r="A56" s="29" t="s">
        <v>32</v>
      </c>
      <c r="B56" s="29"/>
      <c r="C56" s="29"/>
      <c r="D56" s="29"/>
      <c r="E56" s="29"/>
      <c r="F56" s="29"/>
      <c r="G56" s="29"/>
      <c r="H56" s="29"/>
      <c r="I56" s="29"/>
      <c r="J56" s="29"/>
    </row>
  </sheetData>
  <mergeCells count="23">
    <mergeCell ref="A1:J1"/>
    <mergeCell ref="A2:J2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D43:G43"/>
    <mergeCell ref="D44:G44"/>
    <mergeCell ref="D45:G45"/>
    <mergeCell ref="D46:G46"/>
    <mergeCell ref="D47:G47"/>
    <mergeCell ref="D48:G48"/>
    <mergeCell ref="D49:G49"/>
    <mergeCell ref="A52:E52"/>
    <mergeCell ref="F52:J52"/>
    <mergeCell ref="A54:J54"/>
    <mergeCell ref="A56:J56"/>
  </mergeCells>
  <hyperlinks>
    <hyperlink ref="A56" r:id="rId1"/>
  </hyperlink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Arbeitszeitnachweis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2026-10-26T18:12:09Z</dcterms:created>
  <dcterms:modified xsi:type="dcterms:W3CDTF">2026-10-26T18:12:09Z</dcterms:modified>
</cp:coreProperties>
</file>