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iweekly schedule" state="visible" r:id="rId4"/>
  </sheets>
  <calcPr calcId="171027" fullCalcOnLoad="1"/>
</workbook>
</file>

<file path=xl/sharedStrings.xml><?xml version="1.0" encoding="utf-8"?>
<sst xmlns="http://schemas.openxmlformats.org/spreadsheetml/2006/main" count="95" uniqueCount="35">
  <si>
    <t>Biweekly employee schedule template</t>
  </si>
  <si>
    <t>Two weeks as two blocks, Sunday to Saturday, In and Out per shift. Overtime is counted week by week, and the table underneath adds up the pay period for each person.</t>
  </si>
  <si>
    <t>Week 1 starts on (Sun)</t>
  </si>
  <si>
    <t>OT after, hours/week</t>
  </si>
  <si>
    <t>OT pay rate ×</t>
  </si>
  <si>
    <t>Week 1</t>
  </si>
  <si>
    <t>Employee</t>
  </si>
  <si>
    <t>Position</t>
  </si>
  <si>
    <t>Break (min)</t>
  </si>
  <si>
    <t>Hours</t>
  </si>
  <si>
    <t>OT hours</t>
  </si>
  <si>
    <t>Rate</t>
  </si>
  <si>
    <t>Wages</t>
  </si>
  <si>
    <t>In</t>
  </si>
  <si>
    <t>Out</t>
  </si>
  <si>
    <t>Emily Johnson</t>
  </si>
  <si>
    <t>Store manager</t>
  </si>
  <si>
    <t>Michael Brown</t>
  </si>
  <si>
    <t>Shift lead</t>
  </si>
  <si>
    <t>Ashley Davis</t>
  </si>
  <si>
    <t>Barista</t>
  </si>
  <si>
    <t>Jacob Wilson</t>
  </si>
  <si>
    <t>Madison Garcia</t>
  </si>
  <si>
    <t>Cashier</t>
  </si>
  <si>
    <t>Tyler Martinez</t>
  </si>
  <si>
    <t>Barista, part-time</t>
  </si>
  <si>
    <t>Olivia Anderson</t>
  </si>
  <si>
    <t>Baker</t>
  </si>
  <si>
    <t>Total</t>
  </si>
  <si>
    <t>Week 2</t>
  </si>
  <si>
    <t>Week 1 hours</t>
  </si>
  <si>
    <t>Week 2 hours</t>
  </si>
  <si>
    <t>Pay period hours</t>
  </si>
  <si>
    <t>Sample: the same coffee shop over a two-week pay period with a different second week. Overtime is worked out for each week on its own, so the pay period column adds the weeks up rather than counting 80 hours at once.</t>
  </si>
  <si>
    <t>InShift copies last week in one click, counts hours and pay per person, and sends the team the schedule: inshift.app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</si>
</sst>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d/yyyy"/>
    <numFmt numFmtId="165" formatCode="0.0#"/>
    <numFmt numFmtId="166" formatCode="m/d"/>
    <numFmt numFmtId="167" formatCode="&quot;$&quot;#,##0.00"/>
  </numFmts>
  <fonts count="8" x14ac:knownFonts="1">
    <font>
      <color theme="1"/>
      <family val="2"/>
      <scheme val="minor"/>
      <sz val="11"/>
      <name val="Calibri"/>
    </font>
    <font>
      <b/>
      <sz val="14"/>
    </font>
    <font>
      <i/>
      <color rgb="FF6B7280"/>
    </font>
    <font>
      <b/>
    </font>
    <font>
      <b/>
      <sz val="12"/>
    </font>
    <font>
      <b/>
      <color rgb="FF111827"/>
      <sz val="11"/>
    </font>
    <font>
      <i/>
      <color rgb="FF6B7280"/>
      <sz val="10"/>
    </font>
    <font>
      <b/>
      <u/>
      <color rgb="FF2563EB"/>
    </font>
  </fonts>
  <fills count="5">
    <fill>
      <patternFill patternType="none"/>
    </fill>
    <fill>
      <patternFill patternType="gray125"/>
    </fill>
    <fill>
      <patternFill patternType="solid">
        <fgColor rgb="FFFEF9C3"/>
      </patternFill>
    </fill>
    <fill>
      <patternFill patternType="solid">
        <fgColor rgb="FFF3F4F6"/>
      </patternFill>
    </fill>
    <fill>
      <patternFill patternType="solid">
        <fgColor rgb="FFDBEAFE"/>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2">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164" fontId="3" fillId="2" borderId="1" xfId="0" applyNumberFormat="1" applyFont="1" applyFill="1" applyBorder="1" applyAlignment="1">
      <alignment horizontal="center" vertical="center"/>
    </xf>
    <xf numFmtId="1" fontId="3" fillId="2" borderId="1" xfId="0" applyNumberFormat="1" applyFont="1" applyFill="1" applyBorder="1" applyAlignment="1">
      <alignment horizontal="center" vertical="center"/>
    </xf>
    <xf numFmtId="165" fontId="3" fillId="2" borderId="1" xfId="0" applyNumberFormat="1" applyFont="1" applyFill="1" applyBorder="1" applyAlignment="1">
      <alignment horizontal="center" vertical="center"/>
    </xf>
    <xf numFmtId="0" fontId="4" fillId="0" borderId="0" xfId="0" applyFont="1" applyAlignment="1">
      <alignment horizontal="left" vertical="center"/>
    </xf>
    <xf numFmtId="0" fontId="5" fillId="3" borderId="1" xfId="0"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0" fontId="0" fillId="0" borderId="1" xfId="0" applyBorder="1" applyAlignment="1">
      <alignment horizontal="left" vertical="center"/>
    </xf>
    <xf numFmtId="18" fontId="0" fillId="0" borderId="1" xfId="0" applyNumberFormat="1" applyBorder="1" applyAlignment="1">
      <alignment horizontal="center" vertical="center"/>
    </xf>
    <xf numFmtId="18" fontId="0" fillId="4" borderId="1" xfId="0" applyNumberFormat="1" applyFill="1" applyBorder="1" applyAlignment="1">
      <alignment horizontal="center" vertical="center"/>
    </xf>
    <xf numFmtId="0" fontId="0" fillId="2" borderId="1" xfId="0" applyFill="1" applyBorder="1" applyAlignment="1">
      <alignment horizontal="center" vertical="center"/>
    </xf>
    <xf numFmtId="2" fontId="3" fillId="0" borderId="1" xfId="0" applyNumberFormat="1" applyFont="1" applyBorder="1" applyAlignment="1">
      <alignment horizontal="center" vertical="center"/>
    </xf>
    <xf numFmtId="2" fontId="0" fillId="0" borderId="1" xfId="0" applyNumberFormat="1" applyBorder="1" applyAlignment="1">
      <alignment horizontal="center" vertical="center"/>
    </xf>
    <xf numFmtId="167" fontId="0" fillId="2" borderId="1" xfId="0" applyNumberFormat="1" applyFill="1" applyBorder="1" applyAlignment="1">
      <alignment horizontal="center" vertical="center"/>
    </xf>
    <xf numFmtId="167" fontId="3" fillId="0" borderId="1" xfId="0" applyNumberFormat="1" applyFont="1" applyBorder="1" applyAlignment="1">
      <alignment horizontal="center" vertical="center"/>
    </xf>
    <xf numFmtId="0" fontId="3" fillId="0" borderId="0" xfId="0" applyFont="1" applyAlignment="1">
      <alignment horizontal="right"/>
    </xf>
    <xf numFmtId="0" fontId="3" fillId="0" borderId="1" xfId="0" applyFont="1" applyBorder="1"/>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en/employee-scheduling-software/?utm_source=xlsx&amp;utm_medium=template&amp;utm_campaign=biweekly-employee-schedu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5"/>
  <sheetViews>
    <sheetView workbookViewId="0" showGridLines="0"/>
  </sheetViews>
  <sheetFormatPr defaultRowHeight="15" outlineLevelRow="0" outlineLevelCol="0" x14ac:dyDescent="55"/>
  <cols>
    <col min="1" max="1" width="24" customWidth="1"/>
    <col min="2" max="2" width="18" customWidth="1"/>
    <col min="3" max="16" width="9.5" customWidth="1"/>
    <col min="17" max="19" width="8" customWidth="1"/>
    <col min="21" max="21" width="12" customWidth="1"/>
  </cols>
  <sheetData>
    <row r="1" ht="24" customHeight="1" spans="1:21" x14ac:dyDescent="0.25">
      <c r="A1" s="1" t="s">
        <v>0</v>
      </c>
      <c r="B1" s="1"/>
      <c r="C1" s="1"/>
      <c r="D1" s="1"/>
      <c r="E1" s="1"/>
      <c r="F1" s="1"/>
      <c r="G1" s="1"/>
      <c r="H1" s="1"/>
      <c r="I1" s="1"/>
      <c r="J1" s="1"/>
      <c r="K1" s="1"/>
      <c r="L1" s="1"/>
      <c r="M1" s="1"/>
      <c r="N1" s="1"/>
      <c r="O1" s="1"/>
      <c r="P1" s="1"/>
      <c r="Q1" s="1"/>
      <c r="R1" s="1"/>
      <c r="S1" s="1"/>
      <c r="T1" s="1"/>
      <c r="U1" s="1"/>
    </row>
    <row r="2" ht="32" customHeight="1" spans="1:21" x14ac:dyDescent="0.25">
      <c r="A2" s="2" t="s">
        <v>1</v>
      </c>
      <c r="B2" s="2"/>
      <c r="C2" s="2"/>
      <c r="D2" s="2"/>
      <c r="E2" s="2"/>
      <c r="F2" s="2"/>
      <c r="G2" s="2"/>
      <c r="H2" s="2"/>
      <c r="I2" s="2"/>
      <c r="J2" s="2"/>
      <c r="K2" s="2"/>
      <c r="L2" s="2"/>
      <c r="M2" s="2"/>
      <c r="N2" s="2"/>
      <c r="O2" s="2"/>
      <c r="P2" s="2"/>
      <c r="Q2" s="2"/>
      <c r="R2" s="2"/>
      <c r="S2" s="2"/>
      <c r="T2" s="2"/>
      <c r="U2" s="2"/>
    </row>
    <row r="3" spans="1:2" x14ac:dyDescent="0.25">
      <c r="A3" s="3" t="s">
        <v>2</v>
      </c>
      <c r="B3" s="4">
        <v>46292</v>
      </c>
    </row>
    <row r="4" spans="1:2" x14ac:dyDescent="0.25">
      <c r="A4" s="3" t="s">
        <v>3</v>
      </c>
      <c r="B4" s="5">
        <v>40</v>
      </c>
    </row>
    <row r="5" spans="1:2" x14ac:dyDescent="0.25">
      <c r="A5" s="3" t="s">
        <v>4</v>
      </c>
      <c r="B5" s="6">
        <v>1.5</v>
      </c>
    </row>
    <row r="7" ht="22" customHeight="1" spans="1:21" x14ac:dyDescent="0.25">
      <c r="A7" s="7" t="s">
        <v>5</v>
      </c>
      <c r="B7" s="7"/>
      <c r="C7" s="7"/>
      <c r="D7" s="7"/>
      <c r="E7" s="7"/>
      <c r="F7" s="7"/>
      <c r="G7" s="7"/>
      <c r="H7" s="7"/>
      <c r="I7" s="7"/>
      <c r="J7" s="7"/>
      <c r="K7" s="7"/>
      <c r="L7" s="7"/>
      <c r="M7" s="7"/>
      <c r="N7" s="7"/>
      <c r="O7" s="7"/>
      <c r="P7" s="7"/>
      <c r="Q7" s="7"/>
      <c r="R7" s="7"/>
      <c r="S7" s="7"/>
      <c r="T7" s="7"/>
      <c r="U7" s="7"/>
    </row>
    <row r="8" spans="1:21" x14ac:dyDescent="0.25">
      <c r="A8" s="8" t="s">
        <v>6</v>
      </c>
      <c r="B8" s="8" t="s">
        <v>7</v>
      </c>
      <c r="C8" s="8" t="str">
        <f>CHOOSE(WEEKDAY(C9),"Sun","Mon","Tue","Wed","Thu","Fri","Sat")</f>
        <v>Sun</v>
      </c>
      <c r="D8" s="8"/>
      <c r="E8" s="8" t="str">
        <f>CHOOSE(WEEKDAY(E9),"Sun","Mon","Tue","Wed","Thu","Fri","Sat")</f>
        <v>Mon</v>
      </c>
      <c r="F8" s="8"/>
      <c r="G8" s="8" t="str">
        <f>CHOOSE(WEEKDAY(G9),"Sun","Mon","Tue","Wed","Thu","Fri","Sat")</f>
        <v>Tue</v>
      </c>
      <c r="H8" s="8"/>
      <c r="I8" s="8" t="str">
        <f>CHOOSE(WEEKDAY(I9),"Sun","Mon","Tue","Wed","Thu","Fri","Sat")</f>
        <v>Wed</v>
      </c>
      <c r="J8" s="8"/>
      <c r="K8" s="8" t="str">
        <f>CHOOSE(WEEKDAY(K9),"Sun","Mon","Tue","Wed","Thu","Fri","Sat")</f>
        <v>Thu</v>
      </c>
      <c r="L8" s="8"/>
      <c r="M8" s="8" t="str">
        <f>CHOOSE(WEEKDAY(M9),"Sun","Mon","Tue","Wed","Thu","Fri","Sat")</f>
        <v>Fri</v>
      </c>
      <c r="N8" s="8"/>
      <c r="O8" s="8" t="str">
        <f>CHOOSE(WEEKDAY(O9),"Sun","Mon","Tue","Wed","Thu","Fri","Sat")</f>
        <v>Sat</v>
      </c>
      <c r="P8" s="8"/>
      <c r="Q8" s="8" t="s">
        <v>8</v>
      </c>
      <c r="R8" s="8" t="s">
        <v>9</v>
      </c>
      <c r="S8" s="8" t="s">
        <v>10</v>
      </c>
      <c r="T8" s="8" t="s">
        <v>11</v>
      </c>
      <c r="U8" s="8" t="s">
        <v>12</v>
      </c>
    </row>
    <row r="9" spans="1:21" x14ac:dyDescent="0.25">
      <c r="A9" s="8"/>
      <c r="B9" s="8"/>
      <c r="C9" s="9">
        <f>$B$3+0</f>
        <v>46292</v>
      </c>
      <c r="D9" s="9"/>
      <c r="E9" s="9">
        <f>$B$3+1</f>
        <v>46293</v>
      </c>
      <c r="F9" s="9"/>
      <c r="G9" s="9">
        <f>$B$3+2</f>
        <v>46294</v>
      </c>
      <c r="H9" s="9"/>
      <c r="I9" s="9">
        <f>$B$3+3</f>
        <v>46295</v>
      </c>
      <c r="J9" s="9"/>
      <c r="K9" s="9">
        <f>$B$3+4</f>
        <v>46296</v>
      </c>
      <c r="L9" s="9"/>
      <c r="M9" s="9">
        <f>$B$3+5</f>
        <v>46297</v>
      </c>
      <c r="N9" s="9"/>
      <c r="O9" s="9">
        <f>$B$3+6</f>
        <v>46298</v>
      </c>
      <c r="P9" s="9"/>
      <c r="Q9" s="8"/>
      <c r="R9" s="8"/>
      <c r="S9" s="8"/>
      <c r="T9" s="8"/>
      <c r="U9" s="8"/>
    </row>
    <row r="10" spans="1:21" x14ac:dyDescent="0.25">
      <c r="A10" s="8"/>
      <c r="B10" s="8"/>
      <c r="C10" s="8" t="s">
        <v>13</v>
      </c>
      <c r="D10" s="8" t="s">
        <v>14</v>
      </c>
      <c r="E10" s="8" t="s">
        <v>13</v>
      </c>
      <c r="F10" s="8" t="s">
        <v>14</v>
      </c>
      <c r="G10" s="8" t="s">
        <v>13</v>
      </c>
      <c r="H10" s="8" t="s">
        <v>14</v>
      </c>
      <c r="I10" s="8" t="s">
        <v>13</v>
      </c>
      <c r="J10" s="8" t="s">
        <v>14</v>
      </c>
      <c r="K10" s="8" t="s">
        <v>13</v>
      </c>
      <c r="L10" s="8" t="s">
        <v>14</v>
      </c>
      <c r="M10" s="8" t="s">
        <v>13</v>
      </c>
      <c r="N10" s="8" t="s">
        <v>14</v>
      </c>
      <c r="O10" s="8" t="s">
        <v>13</v>
      </c>
      <c r="P10" s="8" t="s">
        <v>14</v>
      </c>
      <c r="Q10" s="8"/>
      <c r="R10" s="8"/>
      <c r="S10" s="8"/>
      <c r="T10" s="8"/>
      <c r="U10" s="8"/>
    </row>
    <row r="11" spans="1:21" x14ac:dyDescent="0.25">
      <c r="A11" s="10" t="s">
        <v>15</v>
      </c>
      <c r="B11" s="10" t="s">
        <v>16</v>
      </c>
      <c r="C11" s="11"/>
      <c r="D11" s="11"/>
      <c r="E11" s="12">
        <v>0.2916666666666667</v>
      </c>
      <c r="F11" s="12">
        <v>0.6875</v>
      </c>
      <c r="G11" s="12">
        <v>0.2916666666666667</v>
      </c>
      <c r="H11" s="12">
        <v>0.6875</v>
      </c>
      <c r="I11" s="12">
        <v>0.2916666666666667</v>
      </c>
      <c r="J11" s="12">
        <v>0.6875</v>
      </c>
      <c r="K11" s="12">
        <v>0.2916666666666667</v>
      </c>
      <c r="L11" s="12">
        <v>0.6875</v>
      </c>
      <c r="M11" s="12">
        <v>0.2916666666666667</v>
      </c>
      <c r="N11" s="12">
        <v>0.6875</v>
      </c>
      <c r="O11" s="11"/>
      <c r="P11" s="11"/>
      <c r="Q11" s="13">
        <v>30</v>
      </c>
      <c r="R11" s="14">
        <f>IF(AND(ISNUMBER(C11),ISNUMBER(D11)),(D11-C11+IF(D11&lt;C11,1,0))*24,0)+IF(AND(ISNUMBER(E11),ISNUMBER(F11)),(F11-E11+IF(F11&lt;E11,1,0))*24,0)+IF(AND(ISNUMBER(G11),ISNUMBER(H11)),(H11-G11+IF(H11&lt;G11,1,0))*24,0)+IF(AND(ISNUMBER(I11),ISNUMBER(J11)),(J11-I11+IF(J11&lt;I11,1,0))*24,0)+IF(AND(ISNUMBER(K11),ISNUMBER(L11)),(L11-K11+IF(L11&lt;K11,1,0))*24,0)+IF(AND(ISNUMBER(M11),ISNUMBER(N11)),(N11-M11+IF(N11&lt;M11,1,0))*24,0)+IF(AND(ISNUMBER(O11),ISNUMBER(P11)),(P11-O11+IF(P11&lt;O11,1,0))*24,0)-(IF(AND(ISNUMBER(C11),ISNUMBER(D11)),1,0)+IF(AND(ISNUMBER(E11),ISNUMBER(F11)),1,0)+IF(AND(ISNUMBER(G11),ISNUMBER(H11)),1,0)+IF(AND(ISNUMBER(I11),ISNUMBER(J11)),1,0)+IF(AND(ISNUMBER(K11),ISNUMBER(L11)),1,0)+IF(AND(ISNUMBER(M11),ISNUMBER(N11)),1,0)+IF(AND(ISNUMBER(O11),ISNUMBER(P11)),1,0))*Q11/60</f>
        <v>45</v>
      </c>
      <c r="S11" s="15">
        <f>MAX(0,R11-$B$4)</f>
        <v>5</v>
      </c>
      <c r="T11" s="16">
        <v>24</v>
      </c>
      <c r="U11" s="17">
        <f>(R11-S11)*T11+S11*T11*$B$5</f>
        <v>1140</v>
      </c>
    </row>
    <row r="12" spans="1:21" x14ac:dyDescent="0.25">
      <c r="A12" s="10" t="s">
        <v>17</v>
      </c>
      <c r="B12" s="10" t="s">
        <v>18</v>
      </c>
      <c r="C12" s="12">
        <v>0.25</v>
      </c>
      <c r="D12" s="12">
        <v>0.6041666666666666</v>
      </c>
      <c r="E12" s="12">
        <v>0.25</v>
      </c>
      <c r="F12" s="12">
        <v>0.6041666666666666</v>
      </c>
      <c r="G12" s="11"/>
      <c r="H12" s="11"/>
      <c r="I12" s="11"/>
      <c r="J12" s="11"/>
      <c r="K12" s="12">
        <v>0.5</v>
      </c>
      <c r="L12" s="12">
        <v>0.8541666666666666</v>
      </c>
      <c r="M12" s="12">
        <v>0.5</v>
      </c>
      <c r="N12" s="12">
        <v>0.8541666666666666</v>
      </c>
      <c r="O12" s="12">
        <v>0.25</v>
      </c>
      <c r="P12" s="12">
        <v>0.6041666666666666</v>
      </c>
      <c r="Q12" s="13">
        <v>30</v>
      </c>
      <c r="R12" s="14">
        <f>IF(AND(ISNUMBER(C12),ISNUMBER(D12)),(D12-C12+IF(D12&lt;C12,1,0))*24,0)+IF(AND(ISNUMBER(E12),ISNUMBER(F12)),(F12-E12+IF(F12&lt;E12,1,0))*24,0)+IF(AND(ISNUMBER(G12),ISNUMBER(H12)),(H12-G12+IF(H12&lt;G12,1,0))*24,0)+IF(AND(ISNUMBER(I12),ISNUMBER(J12)),(J12-I12+IF(J12&lt;I12,1,0))*24,0)+IF(AND(ISNUMBER(K12),ISNUMBER(L12)),(L12-K12+IF(L12&lt;K12,1,0))*24,0)+IF(AND(ISNUMBER(M12),ISNUMBER(N12)),(N12-M12+IF(N12&lt;M12,1,0))*24,0)+IF(AND(ISNUMBER(O12),ISNUMBER(P12)),(P12-O12+IF(P12&lt;O12,1,0))*24,0)-(IF(AND(ISNUMBER(C12),ISNUMBER(D12)),1,0)+IF(AND(ISNUMBER(E12),ISNUMBER(F12)),1,0)+IF(AND(ISNUMBER(G12),ISNUMBER(H12)),1,0)+IF(AND(ISNUMBER(I12),ISNUMBER(J12)),1,0)+IF(AND(ISNUMBER(K12),ISNUMBER(L12)),1,0)+IF(AND(ISNUMBER(M12),ISNUMBER(N12)),1,0)+IF(AND(ISNUMBER(O12),ISNUMBER(P12)),1,0))*Q12/60</f>
        <v>40</v>
      </c>
      <c r="S12" s="15">
        <f>MAX(0,R12-$B$4)</f>
        <v>0</v>
      </c>
      <c r="T12" s="16">
        <v>19</v>
      </c>
      <c r="U12" s="17">
        <f>(R12-S12)*T12+S12*T12*$B$5</f>
        <v>760</v>
      </c>
    </row>
    <row r="13" spans="1:21" x14ac:dyDescent="0.25">
      <c r="A13" s="10" t="s">
        <v>19</v>
      </c>
      <c r="B13" s="10" t="s">
        <v>20</v>
      </c>
      <c r="C13" s="12">
        <v>0.5</v>
      </c>
      <c r="D13" s="12">
        <v>0.8541666666666666</v>
      </c>
      <c r="E13" s="11"/>
      <c r="F13" s="11"/>
      <c r="G13" s="12">
        <v>0.25</v>
      </c>
      <c r="H13" s="12">
        <v>0.6041666666666666</v>
      </c>
      <c r="I13" s="12">
        <v>0.25</v>
      </c>
      <c r="J13" s="12">
        <v>0.6041666666666666</v>
      </c>
      <c r="K13" s="12">
        <v>0.25</v>
      </c>
      <c r="L13" s="12">
        <v>0.6041666666666666</v>
      </c>
      <c r="M13" s="11"/>
      <c r="N13" s="11"/>
      <c r="O13" s="12">
        <v>0.5</v>
      </c>
      <c r="P13" s="12">
        <v>0.8541666666666666</v>
      </c>
      <c r="Q13" s="13">
        <v>30</v>
      </c>
      <c r="R13" s="14">
        <f>IF(AND(ISNUMBER(C13),ISNUMBER(D13)),(D13-C13+IF(D13&lt;C13,1,0))*24,0)+IF(AND(ISNUMBER(E13),ISNUMBER(F13)),(F13-E13+IF(F13&lt;E13,1,0))*24,0)+IF(AND(ISNUMBER(G13),ISNUMBER(H13)),(H13-G13+IF(H13&lt;G13,1,0))*24,0)+IF(AND(ISNUMBER(I13),ISNUMBER(J13)),(J13-I13+IF(J13&lt;I13,1,0))*24,0)+IF(AND(ISNUMBER(K13),ISNUMBER(L13)),(L13-K13+IF(L13&lt;K13,1,0))*24,0)+IF(AND(ISNUMBER(M13),ISNUMBER(N13)),(N13-M13+IF(N13&lt;M13,1,0))*24,0)+IF(AND(ISNUMBER(O13),ISNUMBER(P13)),(P13-O13+IF(P13&lt;O13,1,0))*24,0)-(IF(AND(ISNUMBER(C13),ISNUMBER(D13)),1,0)+IF(AND(ISNUMBER(E13),ISNUMBER(F13)),1,0)+IF(AND(ISNUMBER(G13),ISNUMBER(H13)),1,0)+IF(AND(ISNUMBER(I13),ISNUMBER(J13)),1,0)+IF(AND(ISNUMBER(K13),ISNUMBER(L13)),1,0)+IF(AND(ISNUMBER(M13),ISNUMBER(N13)),1,0)+IF(AND(ISNUMBER(O13),ISNUMBER(P13)),1,0))*Q13/60</f>
        <v>40</v>
      </c>
      <c r="S13" s="15">
        <f>MAX(0,R13-$B$4)</f>
        <v>0</v>
      </c>
      <c r="T13" s="16">
        <v>16.5</v>
      </c>
      <c r="U13" s="17">
        <f>(R13-S13)*T13+S13*T13*$B$5</f>
        <v>660</v>
      </c>
    </row>
    <row r="14" spans="1:21" x14ac:dyDescent="0.25">
      <c r="A14" s="10" t="s">
        <v>21</v>
      </c>
      <c r="B14" s="10" t="s">
        <v>20</v>
      </c>
      <c r="C14" s="12">
        <v>0.25</v>
      </c>
      <c r="D14" s="12">
        <v>0.6041666666666666</v>
      </c>
      <c r="E14" s="12">
        <v>0.5</v>
      </c>
      <c r="F14" s="12">
        <v>0.8541666666666666</v>
      </c>
      <c r="G14" s="12">
        <v>0.5</v>
      </c>
      <c r="H14" s="12">
        <v>0.8541666666666666</v>
      </c>
      <c r="I14" s="11"/>
      <c r="J14" s="11"/>
      <c r="K14" s="11"/>
      <c r="L14" s="11"/>
      <c r="M14" s="12">
        <v>0.25</v>
      </c>
      <c r="N14" s="12">
        <v>0.6041666666666666</v>
      </c>
      <c r="O14" s="12">
        <v>0.25</v>
      </c>
      <c r="P14" s="12">
        <v>0.6041666666666666</v>
      </c>
      <c r="Q14" s="13">
        <v>30</v>
      </c>
      <c r="R14" s="14">
        <f>IF(AND(ISNUMBER(C14),ISNUMBER(D14)),(D14-C14+IF(D14&lt;C14,1,0))*24,0)+IF(AND(ISNUMBER(E14),ISNUMBER(F14)),(F14-E14+IF(F14&lt;E14,1,0))*24,0)+IF(AND(ISNUMBER(G14),ISNUMBER(H14)),(H14-G14+IF(H14&lt;G14,1,0))*24,0)+IF(AND(ISNUMBER(I14),ISNUMBER(J14)),(J14-I14+IF(J14&lt;I14,1,0))*24,0)+IF(AND(ISNUMBER(K14),ISNUMBER(L14)),(L14-K14+IF(L14&lt;K14,1,0))*24,0)+IF(AND(ISNUMBER(M14),ISNUMBER(N14)),(N14-M14+IF(N14&lt;M14,1,0))*24,0)+IF(AND(ISNUMBER(O14),ISNUMBER(P14)),(P14-O14+IF(P14&lt;O14,1,0))*24,0)-(IF(AND(ISNUMBER(C14),ISNUMBER(D14)),1,0)+IF(AND(ISNUMBER(E14),ISNUMBER(F14)),1,0)+IF(AND(ISNUMBER(G14),ISNUMBER(H14)),1,0)+IF(AND(ISNUMBER(I14),ISNUMBER(J14)),1,0)+IF(AND(ISNUMBER(K14),ISNUMBER(L14)),1,0)+IF(AND(ISNUMBER(M14),ISNUMBER(N14)),1,0)+IF(AND(ISNUMBER(O14),ISNUMBER(P14)),1,0))*Q14/60</f>
        <v>40</v>
      </c>
      <c r="S14" s="15">
        <f>MAX(0,R14-$B$4)</f>
        <v>0</v>
      </c>
      <c r="T14" s="16">
        <v>16.5</v>
      </c>
      <c r="U14" s="17">
        <f>(R14-S14)*T14+S14*T14*$B$5</f>
        <v>660</v>
      </c>
    </row>
    <row r="15" spans="1:21" x14ac:dyDescent="0.25">
      <c r="A15" s="10" t="s">
        <v>22</v>
      </c>
      <c r="B15" s="10" t="s">
        <v>23</v>
      </c>
      <c r="C15" s="11"/>
      <c r="D15" s="11"/>
      <c r="E15" s="12">
        <v>0.5</v>
      </c>
      <c r="F15" s="12">
        <v>0.8541666666666666</v>
      </c>
      <c r="G15" s="12">
        <v>0.5</v>
      </c>
      <c r="H15" s="12">
        <v>0.8541666666666666</v>
      </c>
      <c r="I15" s="12">
        <v>0.5</v>
      </c>
      <c r="J15" s="12">
        <v>0.8541666666666666</v>
      </c>
      <c r="K15" s="11"/>
      <c r="L15" s="11"/>
      <c r="M15" s="11"/>
      <c r="N15" s="11"/>
      <c r="O15" s="12">
        <v>0.5</v>
      </c>
      <c r="P15" s="12">
        <v>0.8541666666666666</v>
      </c>
      <c r="Q15" s="13">
        <v>30</v>
      </c>
      <c r="R15" s="14">
        <f>IF(AND(ISNUMBER(C15),ISNUMBER(D15)),(D15-C15+IF(D15&lt;C15,1,0))*24,0)+IF(AND(ISNUMBER(E15),ISNUMBER(F15)),(F15-E15+IF(F15&lt;E15,1,0))*24,0)+IF(AND(ISNUMBER(G15),ISNUMBER(H15)),(H15-G15+IF(H15&lt;G15,1,0))*24,0)+IF(AND(ISNUMBER(I15),ISNUMBER(J15)),(J15-I15+IF(J15&lt;I15,1,0))*24,0)+IF(AND(ISNUMBER(K15),ISNUMBER(L15)),(L15-K15+IF(L15&lt;K15,1,0))*24,0)+IF(AND(ISNUMBER(M15),ISNUMBER(N15)),(N15-M15+IF(N15&lt;M15,1,0))*24,0)+IF(AND(ISNUMBER(O15),ISNUMBER(P15)),(P15-O15+IF(P15&lt;O15,1,0))*24,0)-(IF(AND(ISNUMBER(C15),ISNUMBER(D15)),1,0)+IF(AND(ISNUMBER(E15),ISNUMBER(F15)),1,0)+IF(AND(ISNUMBER(G15),ISNUMBER(H15)),1,0)+IF(AND(ISNUMBER(I15),ISNUMBER(J15)),1,0)+IF(AND(ISNUMBER(K15),ISNUMBER(L15)),1,0)+IF(AND(ISNUMBER(M15),ISNUMBER(N15)),1,0)+IF(AND(ISNUMBER(O15),ISNUMBER(P15)),1,0))*Q15/60</f>
        <v>32</v>
      </c>
      <c r="S15" s="15">
        <f>MAX(0,R15-$B$4)</f>
        <v>0</v>
      </c>
      <c r="T15" s="16">
        <v>15.5</v>
      </c>
      <c r="U15" s="17">
        <f>(R15-S15)*T15+S15*T15*$B$5</f>
        <v>496</v>
      </c>
    </row>
    <row r="16" spans="1:21" x14ac:dyDescent="0.25">
      <c r="A16" s="10" t="s">
        <v>24</v>
      </c>
      <c r="B16" s="10" t="s">
        <v>25</v>
      </c>
      <c r="C16" s="12">
        <v>0.2916666666666667</v>
      </c>
      <c r="D16" s="12">
        <v>0.4583333333333333</v>
      </c>
      <c r="E16" s="11"/>
      <c r="F16" s="11"/>
      <c r="G16" s="11"/>
      <c r="H16" s="11"/>
      <c r="I16" s="12">
        <v>0.625</v>
      </c>
      <c r="J16" s="12">
        <v>0.8333333333333334</v>
      </c>
      <c r="K16" s="11"/>
      <c r="L16" s="11"/>
      <c r="M16" s="11"/>
      <c r="N16" s="11"/>
      <c r="O16" s="12">
        <v>0.2916666666666667</v>
      </c>
      <c r="P16" s="12">
        <v>0.4583333333333333</v>
      </c>
      <c r="Q16" s="13">
        <v>0</v>
      </c>
      <c r="R16" s="14">
        <f>IF(AND(ISNUMBER(C16),ISNUMBER(D16)),(D16-C16+IF(D16&lt;C16,1,0))*24,0)+IF(AND(ISNUMBER(E16),ISNUMBER(F16)),(F16-E16+IF(F16&lt;E16,1,0))*24,0)+IF(AND(ISNUMBER(G16),ISNUMBER(H16)),(H16-G16+IF(H16&lt;G16,1,0))*24,0)+IF(AND(ISNUMBER(I16),ISNUMBER(J16)),(J16-I16+IF(J16&lt;I16,1,0))*24,0)+IF(AND(ISNUMBER(K16),ISNUMBER(L16)),(L16-K16+IF(L16&lt;K16,1,0))*24,0)+IF(AND(ISNUMBER(M16),ISNUMBER(N16)),(N16-M16+IF(N16&lt;M16,1,0))*24,0)+IF(AND(ISNUMBER(O16),ISNUMBER(P16)),(P16-O16+IF(P16&lt;O16,1,0))*24,0)-(IF(AND(ISNUMBER(C16),ISNUMBER(D16)),1,0)+IF(AND(ISNUMBER(E16),ISNUMBER(F16)),1,0)+IF(AND(ISNUMBER(G16),ISNUMBER(H16)),1,0)+IF(AND(ISNUMBER(I16),ISNUMBER(J16)),1,0)+IF(AND(ISNUMBER(K16),ISNUMBER(L16)),1,0)+IF(AND(ISNUMBER(M16),ISNUMBER(N16)),1,0)+IF(AND(ISNUMBER(O16),ISNUMBER(P16)),1,0))*Q16/60</f>
        <v>13</v>
      </c>
      <c r="S16" s="15">
        <f>MAX(0,R16-$B$4)</f>
        <v>0</v>
      </c>
      <c r="T16" s="16">
        <v>15.5</v>
      </c>
      <c r="U16" s="17">
        <f>(R16-S16)*T16+S16*T16*$B$5</f>
        <v>201.5</v>
      </c>
    </row>
    <row r="17" spans="1:21" x14ac:dyDescent="0.25">
      <c r="A17" s="10" t="s">
        <v>26</v>
      </c>
      <c r="B17" s="10" t="s">
        <v>27</v>
      </c>
      <c r="C17" s="11"/>
      <c r="D17" s="11"/>
      <c r="E17" s="11"/>
      <c r="F17" s="11"/>
      <c r="G17" s="11"/>
      <c r="H17" s="11"/>
      <c r="I17" s="11"/>
      <c r="J17" s="11"/>
      <c r="K17" s="12">
        <v>0.9166666666666666</v>
      </c>
      <c r="L17" s="12">
        <v>0.2708333333333333</v>
      </c>
      <c r="M17" s="12">
        <v>0.9166666666666666</v>
      </c>
      <c r="N17" s="12">
        <v>0.2708333333333333</v>
      </c>
      <c r="O17" s="12">
        <v>0.9166666666666666</v>
      </c>
      <c r="P17" s="12">
        <v>0.2708333333333333</v>
      </c>
      <c r="Q17" s="13">
        <v>30</v>
      </c>
      <c r="R17" s="14">
        <f>IF(AND(ISNUMBER(C17),ISNUMBER(D17)),(D17-C17+IF(D17&lt;C17,1,0))*24,0)+IF(AND(ISNUMBER(E17),ISNUMBER(F17)),(F17-E17+IF(F17&lt;E17,1,0))*24,0)+IF(AND(ISNUMBER(G17),ISNUMBER(H17)),(H17-G17+IF(H17&lt;G17,1,0))*24,0)+IF(AND(ISNUMBER(I17),ISNUMBER(J17)),(J17-I17+IF(J17&lt;I17,1,0))*24,0)+IF(AND(ISNUMBER(K17),ISNUMBER(L17)),(L17-K17+IF(L17&lt;K17,1,0))*24,0)+IF(AND(ISNUMBER(M17),ISNUMBER(N17)),(N17-M17+IF(N17&lt;M17,1,0))*24,0)+IF(AND(ISNUMBER(O17),ISNUMBER(P17)),(P17-O17+IF(P17&lt;O17,1,0))*24,0)-(IF(AND(ISNUMBER(C17),ISNUMBER(D17)),1,0)+IF(AND(ISNUMBER(E17),ISNUMBER(F17)),1,0)+IF(AND(ISNUMBER(G17),ISNUMBER(H17)),1,0)+IF(AND(ISNUMBER(I17),ISNUMBER(J17)),1,0)+IF(AND(ISNUMBER(K17),ISNUMBER(L17)),1,0)+IF(AND(ISNUMBER(M17),ISNUMBER(N17)),1,0)+IF(AND(ISNUMBER(O17),ISNUMBER(P17)),1,0))*Q17/60</f>
        <v>24</v>
      </c>
      <c r="S17" s="15">
        <f>MAX(0,R17-$B$4)</f>
        <v>0</v>
      </c>
      <c r="T17" s="16">
        <v>17</v>
      </c>
      <c r="U17" s="17">
        <f>(R17-S17)*T17+S17*T17*$B$5</f>
        <v>408</v>
      </c>
    </row>
    <row r="18" spans="2:21" x14ac:dyDescent="0.25">
      <c r="B18" s="18" t="s">
        <v>28</v>
      </c>
      <c r="R18" s="14">
        <f>SUM(R11:R17)</f>
        <v>234</v>
      </c>
      <c r="S18" s="14">
        <f>SUM(S11:S17)</f>
        <v>5</v>
      </c>
      <c r="U18" s="17">
        <f>SUM(U11:U17)</f>
        <v>4325.5</v>
      </c>
    </row>
    <row r="20" ht="22" customHeight="1" spans="1:21" x14ac:dyDescent="0.25">
      <c r="A20" s="7" t="s">
        <v>29</v>
      </c>
      <c r="B20" s="7"/>
      <c r="C20" s="7"/>
      <c r="D20" s="7"/>
      <c r="E20" s="7"/>
      <c r="F20" s="7"/>
      <c r="G20" s="7"/>
      <c r="H20" s="7"/>
      <c r="I20" s="7"/>
      <c r="J20" s="7"/>
      <c r="K20" s="7"/>
      <c r="L20" s="7"/>
      <c r="M20" s="7"/>
      <c r="N20" s="7"/>
      <c r="O20" s="7"/>
      <c r="P20" s="7"/>
      <c r="Q20" s="7"/>
      <c r="R20" s="7"/>
      <c r="S20" s="7"/>
      <c r="T20" s="7"/>
      <c r="U20" s="7"/>
    </row>
    <row r="21" spans="1:21" x14ac:dyDescent="0.25">
      <c r="A21" s="8" t="s">
        <v>6</v>
      </c>
      <c r="B21" s="8" t="s">
        <v>7</v>
      </c>
      <c r="C21" s="8" t="str">
        <f>CHOOSE(WEEKDAY(C22),"Sun","Mon","Tue","Wed","Thu","Fri","Sat")</f>
        <v>Sun</v>
      </c>
      <c r="D21" s="8"/>
      <c r="E21" s="8" t="str">
        <f>CHOOSE(WEEKDAY(E22),"Sun","Mon","Tue","Wed","Thu","Fri","Sat")</f>
        <v>Mon</v>
      </c>
      <c r="F21" s="8"/>
      <c r="G21" s="8" t="str">
        <f>CHOOSE(WEEKDAY(G22),"Sun","Mon","Tue","Wed","Thu","Fri","Sat")</f>
        <v>Tue</v>
      </c>
      <c r="H21" s="8"/>
      <c r="I21" s="8" t="str">
        <f>CHOOSE(WEEKDAY(I22),"Sun","Mon","Tue","Wed","Thu","Fri","Sat")</f>
        <v>Wed</v>
      </c>
      <c r="J21" s="8"/>
      <c r="K21" s="8" t="str">
        <f>CHOOSE(WEEKDAY(K22),"Sun","Mon","Tue","Wed","Thu","Fri","Sat")</f>
        <v>Thu</v>
      </c>
      <c r="L21" s="8"/>
      <c r="M21" s="8" t="str">
        <f>CHOOSE(WEEKDAY(M22),"Sun","Mon","Tue","Wed","Thu","Fri","Sat")</f>
        <v>Fri</v>
      </c>
      <c r="N21" s="8"/>
      <c r="O21" s="8" t="str">
        <f>CHOOSE(WEEKDAY(O22),"Sun","Mon","Tue","Wed","Thu","Fri","Sat")</f>
        <v>Sat</v>
      </c>
      <c r="P21" s="8"/>
      <c r="Q21" s="8" t="s">
        <v>8</v>
      </c>
      <c r="R21" s="8" t="s">
        <v>9</v>
      </c>
      <c r="S21" s="8" t="s">
        <v>10</v>
      </c>
      <c r="T21" s="8" t="s">
        <v>11</v>
      </c>
      <c r="U21" s="8" t="s">
        <v>12</v>
      </c>
    </row>
    <row r="22" spans="1:21" x14ac:dyDescent="0.25">
      <c r="A22" s="8"/>
      <c r="B22" s="8"/>
      <c r="C22" s="9">
        <f>$B$3+7</f>
        <v>46299</v>
      </c>
      <c r="D22" s="9"/>
      <c r="E22" s="9">
        <f>$B$3+8</f>
        <v>46300</v>
      </c>
      <c r="F22" s="9"/>
      <c r="G22" s="9">
        <f>$B$3+9</f>
        <v>46301</v>
      </c>
      <c r="H22" s="9"/>
      <c r="I22" s="9">
        <f>$B$3+10</f>
        <v>46302</v>
      </c>
      <c r="J22" s="9"/>
      <c r="K22" s="9">
        <f>$B$3+11</f>
        <v>46303</v>
      </c>
      <c r="L22" s="9"/>
      <c r="M22" s="9">
        <f>$B$3+12</f>
        <v>46304</v>
      </c>
      <c r="N22" s="9"/>
      <c r="O22" s="9">
        <f>$B$3+13</f>
        <v>46305</v>
      </c>
      <c r="P22" s="9"/>
      <c r="Q22" s="8"/>
      <c r="R22" s="8"/>
      <c r="S22" s="8"/>
      <c r="T22" s="8"/>
      <c r="U22" s="8"/>
    </row>
    <row r="23" spans="1:21" x14ac:dyDescent="0.25">
      <c r="A23" s="8"/>
      <c r="B23" s="8"/>
      <c r="C23" s="8" t="s">
        <v>13</v>
      </c>
      <c r="D23" s="8" t="s">
        <v>14</v>
      </c>
      <c r="E23" s="8" t="s">
        <v>13</v>
      </c>
      <c r="F23" s="8" t="s">
        <v>14</v>
      </c>
      <c r="G23" s="8" t="s">
        <v>13</v>
      </c>
      <c r="H23" s="8" t="s">
        <v>14</v>
      </c>
      <c r="I23" s="8" t="s">
        <v>13</v>
      </c>
      <c r="J23" s="8" t="s">
        <v>14</v>
      </c>
      <c r="K23" s="8" t="s">
        <v>13</v>
      </c>
      <c r="L23" s="8" t="s">
        <v>14</v>
      </c>
      <c r="M23" s="8" t="s">
        <v>13</v>
      </c>
      <c r="N23" s="8" t="s">
        <v>14</v>
      </c>
      <c r="O23" s="8" t="s">
        <v>13</v>
      </c>
      <c r="P23" s="8" t="s">
        <v>14</v>
      </c>
      <c r="Q23" s="8"/>
      <c r="R23" s="8"/>
      <c r="S23" s="8"/>
      <c r="T23" s="8"/>
      <c r="U23" s="8"/>
    </row>
    <row r="24" spans="1:21" x14ac:dyDescent="0.25">
      <c r="A24" s="10" t="s">
        <v>15</v>
      </c>
      <c r="B24" s="10" t="s">
        <v>16</v>
      </c>
      <c r="C24" s="11"/>
      <c r="D24" s="11"/>
      <c r="E24" s="12">
        <v>0.2916666666666667</v>
      </c>
      <c r="F24" s="12">
        <v>0.6875</v>
      </c>
      <c r="G24" s="12">
        <v>0.2916666666666667</v>
      </c>
      <c r="H24" s="12">
        <v>0.6875</v>
      </c>
      <c r="I24" s="12">
        <v>0.2916666666666667</v>
      </c>
      <c r="J24" s="12">
        <v>0.6875</v>
      </c>
      <c r="K24" s="12">
        <v>0.2916666666666667</v>
      </c>
      <c r="L24" s="12">
        <v>0.6875</v>
      </c>
      <c r="M24" s="11"/>
      <c r="N24" s="11"/>
      <c r="O24" s="12">
        <v>0.3333333333333333</v>
      </c>
      <c r="P24" s="12">
        <v>0.5416666666666666</v>
      </c>
      <c r="Q24" s="13">
        <v>30</v>
      </c>
      <c r="R24" s="14">
        <f>IF(AND(ISNUMBER(C24),ISNUMBER(D24)),(D24-C24+IF(D24&lt;C24,1,0))*24,0)+IF(AND(ISNUMBER(E24),ISNUMBER(F24)),(F24-E24+IF(F24&lt;E24,1,0))*24,0)+IF(AND(ISNUMBER(G24),ISNUMBER(H24)),(H24-G24+IF(H24&lt;G24,1,0))*24,0)+IF(AND(ISNUMBER(I24),ISNUMBER(J24)),(J24-I24+IF(J24&lt;I24,1,0))*24,0)+IF(AND(ISNUMBER(K24),ISNUMBER(L24)),(L24-K24+IF(L24&lt;K24,1,0))*24,0)+IF(AND(ISNUMBER(M24),ISNUMBER(N24)),(N24-M24+IF(N24&lt;M24,1,0))*24,0)+IF(AND(ISNUMBER(O24),ISNUMBER(P24)),(P24-O24+IF(P24&lt;O24,1,0))*24,0)-(IF(AND(ISNUMBER(C24),ISNUMBER(D24)),1,0)+IF(AND(ISNUMBER(E24),ISNUMBER(F24)),1,0)+IF(AND(ISNUMBER(G24),ISNUMBER(H24)),1,0)+IF(AND(ISNUMBER(I24),ISNUMBER(J24)),1,0)+IF(AND(ISNUMBER(K24),ISNUMBER(L24)),1,0)+IF(AND(ISNUMBER(M24),ISNUMBER(N24)),1,0)+IF(AND(ISNUMBER(O24),ISNUMBER(P24)),1,0))*Q24/60</f>
        <v>40.5</v>
      </c>
      <c r="S24" s="15">
        <f>MAX(0,R24-$B$4)</f>
        <v>0.5</v>
      </c>
      <c r="T24" s="16">
        <v>24</v>
      </c>
      <c r="U24" s="17">
        <f>(R24-S24)*T24+S24*T24*$B$5</f>
        <v>978</v>
      </c>
    </row>
    <row r="25" spans="1:21" x14ac:dyDescent="0.25">
      <c r="A25" s="10" t="s">
        <v>17</v>
      </c>
      <c r="B25" s="10" t="s">
        <v>18</v>
      </c>
      <c r="C25" s="11"/>
      <c r="D25" s="11"/>
      <c r="E25" s="12">
        <v>0.25</v>
      </c>
      <c r="F25" s="12">
        <v>0.6041666666666666</v>
      </c>
      <c r="G25" s="12">
        <v>0.25</v>
      </c>
      <c r="H25" s="12">
        <v>0.6041666666666666</v>
      </c>
      <c r="I25" s="11"/>
      <c r="J25" s="11"/>
      <c r="K25" s="12">
        <v>0.5</v>
      </c>
      <c r="L25" s="12">
        <v>0.8541666666666666</v>
      </c>
      <c r="M25" s="12">
        <v>0.5</v>
      </c>
      <c r="N25" s="12">
        <v>0.8541666666666666</v>
      </c>
      <c r="O25" s="12">
        <v>0.25</v>
      </c>
      <c r="P25" s="12">
        <v>0.6041666666666666</v>
      </c>
      <c r="Q25" s="13">
        <v>30</v>
      </c>
      <c r="R25" s="14">
        <f>IF(AND(ISNUMBER(C25),ISNUMBER(D25)),(D25-C25+IF(D25&lt;C25,1,0))*24,0)+IF(AND(ISNUMBER(E25),ISNUMBER(F25)),(F25-E25+IF(F25&lt;E25,1,0))*24,0)+IF(AND(ISNUMBER(G25),ISNUMBER(H25)),(H25-G25+IF(H25&lt;G25,1,0))*24,0)+IF(AND(ISNUMBER(I25),ISNUMBER(J25)),(J25-I25+IF(J25&lt;I25,1,0))*24,0)+IF(AND(ISNUMBER(K25),ISNUMBER(L25)),(L25-K25+IF(L25&lt;K25,1,0))*24,0)+IF(AND(ISNUMBER(M25),ISNUMBER(N25)),(N25-M25+IF(N25&lt;M25,1,0))*24,0)+IF(AND(ISNUMBER(O25),ISNUMBER(P25)),(P25-O25+IF(P25&lt;O25,1,0))*24,0)-(IF(AND(ISNUMBER(C25),ISNUMBER(D25)),1,0)+IF(AND(ISNUMBER(E25),ISNUMBER(F25)),1,0)+IF(AND(ISNUMBER(G25),ISNUMBER(H25)),1,0)+IF(AND(ISNUMBER(I25),ISNUMBER(J25)),1,0)+IF(AND(ISNUMBER(K25),ISNUMBER(L25)),1,0)+IF(AND(ISNUMBER(M25),ISNUMBER(N25)),1,0)+IF(AND(ISNUMBER(O25),ISNUMBER(P25)),1,0))*Q25/60</f>
        <v>40</v>
      </c>
      <c r="S25" s="15">
        <f>MAX(0,R25-$B$4)</f>
        <v>0</v>
      </c>
      <c r="T25" s="16">
        <v>19</v>
      </c>
      <c r="U25" s="17">
        <f>(R25-S25)*T25+S25*T25*$B$5</f>
        <v>760</v>
      </c>
    </row>
    <row r="26" spans="1:21" x14ac:dyDescent="0.25">
      <c r="A26" s="10" t="s">
        <v>19</v>
      </c>
      <c r="B26" s="10" t="s">
        <v>20</v>
      </c>
      <c r="C26" s="12">
        <v>0.5</v>
      </c>
      <c r="D26" s="12">
        <v>0.8541666666666666</v>
      </c>
      <c r="E26" s="11"/>
      <c r="F26" s="11"/>
      <c r="G26" s="11"/>
      <c r="H26" s="11"/>
      <c r="I26" s="12">
        <v>0.25</v>
      </c>
      <c r="J26" s="12">
        <v>0.6041666666666666</v>
      </c>
      <c r="K26" s="12">
        <v>0.25</v>
      </c>
      <c r="L26" s="12">
        <v>0.6041666666666666</v>
      </c>
      <c r="M26" s="12">
        <v>0.25</v>
      </c>
      <c r="N26" s="12">
        <v>0.6041666666666666</v>
      </c>
      <c r="O26" s="12">
        <v>0.5</v>
      </c>
      <c r="P26" s="12">
        <v>0.8541666666666666</v>
      </c>
      <c r="Q26" s="13">
        <v>30</v>
      </c>
      <c r="R26" s="14">
        <f>IF(AND(ISNUMBER(C26),ISNUMBER(D26)),(D26-C26+IF(D26&lt;C26,1,0))*24,0)+IF(AND(ISNUMBER(E26),ISNUMBER(F26)),(F26-E26+IF(F26&lt;E26,1,0))*24,0)+IF(AND(ISNUMBER(G26),ISNUMBER(H26)),(H26-G26+IF(H26&lt;G26,1,0))*24,0)+IF(AND(ISNUMBER(I26),ISNUMBER(J26)),(J26-I26+IF(J26&lt;I26,1,0))*24,0)+IF(AND(ISNUMBER(K26),ISNUMBER(L26)),(L26-K26+IF(L26&lt;K26,1,0))*24,0)+IF(AND(ISNUMBER(M26),ISNUMBER(N26)),(N26-M26+IF(N26&lt;M26,1,0))*24,0)+IF(AND(ISNUMBER(O26),ISNUMBER(P26)),(P26-O26+IF(P26&lt;O26,1,0))*24,0)-(IF(AND(ISNUMBER(C26),ISNUMBER(D26)),1,0)+IF(AND(ISNUMBER(E26),ISNUMBER(F26)),1,0)+IF(AND(ISNUMBER(G26),ISNUMBER(H26)),1,0)+IF(AND(ISNUMBER(I26),ISNUMBER(J26)),1,0)+IF(AND(ISNUMBER(K26),ISNUMBER(L26)),1,0)+IF(AND(ISNUMBER(M26),ISNUMBER(N26)),1,0)+IF(AND(ISNUMBER(O26),ISNUMBER(P26)),1,0))*Q26/60</f>
        <v>40</v>
      </c>
      <c r="S26" s="15">
        <f>MAX(0,R26-$B$4)</f>
        <v>0</v>
      </c>
      <c r="T26" s="16">
        <v>16.5</v>
      </c>
      <c r="U26" s="17">
        <f>(R26-S26)*T26+S26*T26*$B$5</f>
        <v>660</v>
      </c>
    </row>
    <row r="27" spans="1:21" x14ac:dyDescent="0.25">
      <c r="A27" s="10" t="s">
        <v>21</v>
      </c>
      <c r="B27" s="10" t="s">
        <v>20</v>
      </c>
      <c r="C27" s="12">
        <v>0.25</v>
      </c>
      <c r="D27" s="12">
        <v>0.6041666666666666</v>
      </c>
      <c r="E27" s="12">
        <v>0.5</v>
      </c>
      <c r="F27" s="12">
        <v>0.8541666666666666</v>
      </c>
      <c r="G27" s="12">
        <v>0.5</v>
      </c>
      <c r="H27" s="12">
        <v>0.8541666666666666</v>
      </c>
      <c r="I27" s="12">
        <v>0.5</v>
      </c>
      <c r="J27" s="12">
        <v>0.8541666666666666</v>
      </c>
      <c r="K27" s="11"/>
      <c r="L27" s="11"/>
      <c r="M27" s="12">
        <v>0.25</v>
      </c>
      <c r="N27" s="12">
        <v>0.6041666666666666</v>
      </c>
      <c r="O27" s="11"/>
      <c r="P27" s="11"/>
      <c r="Q27" s="13">
        <v>30</v>
      </c>
      <c r="R27" s="14">
        <f>IF(AND(ISNUMBER(C27),ISNUMBER(D27)),(D27-C27+IF(D27&lt;C27,1,0))*24,0)+IF(AND(ISNUMBER(E27),ISNUMBER(F27)),(F27-E27+IF(F27&lt;E27,1,0))*24,0)+IF(AND(ISNUMBER(G27),ISNUMBER(H27)),(H27-G27+IF(H27&lt;G27,1,0))*24,0)+IF(AND(ISNUMBER(I27),ISNUMBER(J27)),(J27-I27+IF(J27&lt;I27,1,0))*24,0)+IF(AND(ISNUMBER(K27),ISNUMBER(L27)),(L27-K27+IF(L27&lt;K27,1,0))*24,0)+IF(AND(ISNUMBER(M27),ISNUMBER(N27)),(N27-M27+IF(N27&lt;M27,1,0))*24,0)+IF(AND(ISNUMBER(O27),ISNUMBER(P27)),(P27-O27+IF(P27&lt;O27,1,0))*24,0)-(IF(AND(ISNUMBER(C27),ISNUMBER(D27)),1,0)+IF(AND(ISNUMBER(E27),ISNUMBER(F27)),1,0)+IF(AND(ISNUMBER(G27),ISNUMBER(H27)),1,0)+IF(AND(ISNUMBER(I27),ISNUMBER(J27)),1,0)+IF(AND(ISNUMBER(K27),ISNUMBER(L27)),1,0)+IF(AND(ISNUMBER(M27),ISNUMBER(N27)),1,0)+IF(AND(ISNUMBER(O27),ISNUMBER(P27)),1,0))*Q27/60</f>
        <v>40</v>
      </c>
      <c r="S27" s="15">
        <f>MAX(0,R27-$B$4)</f>
        <v>0</v>
      </c>
      <c r="T27" s="16">
        <v>16.5</v>
      </c>
      <c r="U27" s="17">
        <f>(R27-S27)*T27+S27*T27*$B$5</f>
        <v>660</v>
      </c>
    </row>
    <row r="28" spans="1:21" x14ac:dyDescent="0.25">
      <c r="A28" s="10" t="s">
        <v>22</v>
      </c>
      <c r="B28" s="10" t="s">
        <v>23</v>
      </c>
      <c r="C28" s="12">
        <v>0.25</v>
      </c>
      <c r="D28" s="12">
        <v>0.6041666666666666</v>
      </c>
      <c r="E28" s="11"/>
      <c r="F28" s="11"/>
      <c r="G28" s="12">
        <v>0.5</v>
      </c>
      <c r="H28" s="12">
        <v>0.8541666666666666</v>
      </c>
      <c r="I28" s="12">
        <v>0.5</v>
      </c>
      <c r="J28" s="12">
        <v>0.8541666666666666</v>
      </c>
      <c r="K28" s="12">
        <v>0.5</v>
      </c>
      <c r="L28" s="12">
        <v>0.8541666666666666</v>
      </c>
      <c r="M28" s="11"/>
      <c r="N28" s="11"/>
      <c r="O28" s="11"/>
      <c r="P28" s="11"/>
      <c r="Q28" s="13">
        <v>30</v>
      </c>
      <c r="R28" s="14">
        <f>IF(AND(ISNUMBER(C28),ISNUMBER(D28)),(D28-C28+IF(D28&lt;C28,1,0))*24,0)+IF(AND(ISNUMBER(E28),ISNUMBER(F28)),(F28-E28+IF(F28&lt;E28,1,0))*24,0)+IF(AND(ISNUMBER(G28),ISNUMBER(H28)),(H28-G28+IF(H28&lt;G28,1,0))*24,0)+IF(AND(ISNUMBER(I28),ISNUMBER(J28)),(J28-I28+IF(J28&lt;I28,1,0))*24,0)+IF(AND(ISNUMBER(K28),ISNUMBER(L28)),(L28-K28+IF(L28&lt;K28,1,0))*24,0)+IF(AND(ISNUMBER(M28),ISNUMBER(N28)),(N28-M28+IF(N28&lt;M28,1,0))*24,0)+IF(AND(ISNUMBER(O28),ISNUMBER(P28)),(P28-O28+IF(P28&lt;O28,1,0))*24,0)-(IF(AND(ISNUMBER(C28),ISNUMBER(D28)),1,0)+IF(AND(ISNUMBER(E28),ISNUMBER(F28)),1,0)+IF(AND(ISNUMBER(G28),ISNUMBER(H28)),1,0)+IF(AND(ISNUMBER(I28),ISNUMBER(J28)),1,0)+IF(AND(ISNUMBER(K28),ISNUMBER(L28)),1,0)+IF(AND(ISNUMBER(M28),ISNUMBER(N28)),1,0)+IF(AND(ISNUMBER(O28),ISNUMBER(P28)),1,0))*Q28/60</f>
        <v>32</v>
      </c>
      <c r="S28" s="15">
        <f>MAX(0,R28-$B$4)</f>
        <v>0</v>
      </c>
      <c r="T28" s="16">
        <v>15.5</v>
      </c>
      <c r="U28" s="17">
        <f>(R28-S28)*T28+S28*T28*$B$5</f>
        <v>496</v>
      </c>
    </row>
    <row r="29" spans="1:21" x14ac:dyDescent="0.25">
      <c r="A29" s="10" t="s">
        <v>24</v>
      </c>
      <c r="B29" s="10" t="s">
        <v>25</v>
      </c>
      <c r="C29" s="12">
        <v>0.2916666666666667</v>
      </c>
      <c r="D29" s="12">
        <v>0.4583333333333333</v>
      </c>
      <c r="E29" s="11"/>
      <c r="F29" s="11"/>
      <c r="G29" s="12">
        <v>0.625</v>
      </c>
      <c r="H29" s="12">
        <v>0.8333333333333334</v>
      </c>
      <c r="I29" s="11"/>
      <c r="J29" s="11"/>
      <c r="K29" s="11"/>
      <c r="L29" s="11"/>
      <c r="M29" s="12">
        <v>0.625</v>
      </c>
      <c r="N29" s="12">
        <v>0.8333333333333334</v>
      </c>
      <c r="O29" s="12">
        <v>0.2916666666666667</v>
      </c>
      <c r="P29" s="12">
        <v>0.4583333333333333</v>
      </c>
      <c r="Q29" s="13">
        <v>0</v>
      </c>
      <c r="R29" s="14">
        <f>IF(AND(ISNUMBER(C29),ISNUMBER(D29)),(D29-C29+IF(D29&lt;C29,1,0))*24,0)+IF(AND(ISNUMBER(E29),ISNUMBER(F29)),(F29-E29+IF(F29&lt;E29,1,0))*24,0)+IF(AND(ISNUMBER(G29),ISNUMBER(H29)),(H29-G29+IF(H29&lt;G29,1,0))*24,0)+IF(AND(ISNUMBER(I29),ISNUMBER(J29)),(J29-I29+IF(J29&lt;I29,1,0))*24,0)+IF(AND(ISNUMBER(K29),ISNUMBER(L29)),(L29-K29+IF(L29&lt;K29,1,0))*24,0)+IF(AND(ISNUMBER(M29),ISNUMBER(N29)),(N29-M29+IF(N29&lt;M29,1,0))*24,0)+IF(AND(ISNUMBER(O29),ISNUMBER(P29)),(P29-O29+IF(P29&lt;O29,1,0))*24,0)-(IF(AND(ISNUMBER(C29),ISNUMBER(D29)),1,0)+IF(AND(ISNUMBER(E29),ISNUMBER(F29)),1,0)+IF(AND(ISNUMBER(G29),ISNUMBER(H29)),1,0)+IF(AND(ISNUMBER(I29),ISNUMBER(J29)),1,0)+IF(AND(ISNUMBER(K29),ISNUMBER(L29)),1,0)+IF(AND(ISNUMBER(M29),ISNUMBER(N29)),1,0)+IF(AND(ISNUMBER(O29),ISNUMBER(P29)),1,0))*Q29/60</f>
        <v>18</v>
      </c>
      <c r="S29" s="15">
        <f>MAX(0,R29-$B$4)</f>
        <v>0</v>
      </c>
      <c r="T29" s="16">
        <v>15.5</v>
      </c>
      <c r="U29" s="17">
        <f>(R29-S29)*T29+S29*T29*$B$5</f>
        <v>279</v>
      </c>
    </row>
    <row r="30" spans="1:21" x14ac:dyDescent="0.25">
      <c r="A30" s="10" t="s">
        <v>26</v>
      </c>
      <c r="B30" s="10" t="s">
        <v>27</v>
      </c>
      <c r="C30" s="11"/>
      <c r="D30" s="11"/>
      <c r="E30" s="11"/>
      <c r="F30" s="11"/>
      <c r="G30" s="11"/>
      <c r="H30" s="11"/>
      <c r="I30" s="12">
        <v>0.9166666666666666</v>
      </c>
      <c r="J30" s="12">
        <v>0.2708333333333333</v>
      </c>
      <c r="K30" s="12">
        <v>0.9166666666666666</v>
      </c>
      <c r="L30" s="12">
        <v>0.2708333333333333</v>
      </c>
      <c r="M30" s="12">
        <v>0.9166666666666666</v>
      </c>
      <c r="N30" s="12">
        <v>0.2708333333333333</v>
      </c>
      <c r="O30" s="11"/>
      <c r="P30" s="11"/>
      <c r="Q30" s="13">
        <v>30</v>
      </c>
      <c r="R30" s="14">
        <f>IF(AND(ISNUMBER(C30),ISNUMBER(D30)),(D30-C30+IF(D30&lt;C30,1,0))*24,0)+IF(AND(ISNUMBER(E30),ISNUMBER(F30)),(F30-E30+IF(F30&lt;E30,1,0))*24,0)+IF(AND(ISNUMBER(G30),ISNUMBER(H30)),(H30-G30+IF(H30&lt;G30,1,0))*24,0)+IF(AND(ISNUMBER(I30),ISNUMBER(J30)),(J30-I30+IF(J30&lt;I30,1,0))*24,0)+IF(AND(ISNUMBER(K30),ISNUMBER(L30)),(L30-K30+IF(L30&lt;K30,1,0))*24,0)+IF(AND(ISNUMBER(M30),ISNUMBER(N30)),(N30-M30+IF(N30&lt;M30,1,0))*24,0)+IF(AND(ISNUMBER(O30),ISNUMBER(P30)),(P30-O30+IF(P30&lt;O30,1,0))*24,0)-(IF(AND(ISNUMBER(C30),ISNUMBER(D30)),1,0)+IF(AND(ISNUMBER(E30),ISNUMBER(F30)),1,0)+IF(AND(ISNUMBER(G30),ISNUMBER(H30)),1,0)+IF(AND(ISNUMBER(I30),ISNUMBER(J30)),1,0)+IF(AND(ISNUMBER(K30),ISNUMBER(L30)),1,0)+IF(AND(ISNUMBER(M30),ISNUMBER(N30)),1,0)+IF(AND(ISNUMBER(O30),ISNUMBER(P30)),1,0))*Q30/60</f>
        <v>24</v>
      </c>
      <c r="S30" s="15">
        <f>MAX(0,R30-$B$4)</f>
        <v>0</v>
      </c>
      <c r="T30" s="16">
        <v>17</v>
      </c>
      <c r="U30" s="17">
        <f>(R30-S30)*T30+S30*T30*$B$5</f>
        <v>408</v>
      </c>
    </row>
    <row r="31" spans="2:21" x14ac:dyDescent="0.25">
      <c r="B31" s="18" t="s">
        <v>28</v>
      </c>
      <c r="R31" s="14">
        <f>SUM(R24:R30)</f>
        <v>234.5</v>
      </c>
      <c r="S31" s="14">
        <f>SUM(S24:S30)</f>
        <v>0.5</v>
      </c>
      <c r="U31" s="17">
        <f>SUM(U24:U30)</f>
        <v>4241</v>
      </c>
    </row>
    <row r="33" ht="30" customHeight="1" spans="1:6" x14ac:dyDescent="0.25">
      <c r="A33" s="8" t="s">
        <v>6</v>
      </c>
      <c r="B33" s="8" t="s">
        <v>30</v>
      </c>
      <c r="C33" s="8" t="s">
        <v>31</v>
      </c>
      <c r="D33" s="8" t="s">
        <v>32</v>
      </c>
      <c r="E33" s="8" t="s">
        <v>10</v>
      </c>
      <c r="F33" s="8" t="s">
        <v>12</v>
      </c>
    </row>
    <row r="34" spans="1:6" x14ac:dyDescent="0.25">
      <c r="A34" s="10" t="s">
        <v>15</v>
      </c>
      <c r="B34" s="15">
        <f>R11</f>
        <v>45</v>
      </c>
      <c r="C34" s="15">
        <f>R24</f>
        <v>40.5</v>
      </c>
      <c r="D34" s="14">
        <f>R11+R24</f>
        <v>85.5</v>
      </c>
      <c r="E34" s="15">
        <f>S11+S24</f>
        <v>5.5</v>
      </c>
      <c r="F34" s="17">
        <f>U11+U24</f>
        <v>2118</v>
      </c>
    </row>
    <row r="35" spans="1:6" x14ac:dyDescent="0.25">
      <c r="A35" s="10" t="s">
        <v>17</v>
      </c>
      <c r="B35" s="15">
        <f>R12</f>
        <v>40</v>
      </c>
      <c r="C35" s="15">
        <f>R25</f>
        <v>40</v>
      </c>
      <c r="D35" s="14">
        <f>R12+R25</f>
        <v>80</v>
      </c>
      <c r="E35" s="15">
        <f>S12+S25</f>
        <v>0</v>
      </c>
      <c r="F35" s="17">
        <f>U12+U25</f>
        <v>1520</v>
      </c>
    </row>
    <row r="36" spans="1:6" x14ac:dyDescent="0.25">
      <c r="A36" s="10" t="s">
        <v>19</v>
      </c>
      <c r="B36" s="15">
        <f>R13</f>
        <v>40</v>
      </c>
      <c r="C36" s="15">
        <f>R26</f>
        <v>40</v>
      </c>
      <c r="D36" s="14">
        <f>R13+R26</f>
        <v>80</v>
      </c>
      <c r="E36" s="15">
        <f>S13+S26</f>
        <v>0</v>
      </c>
      <c r="F36" s="17">
        <f>U13+U26</f>
        <v>1320</v>
      </c>
    </row>
    <row r="37" spans="1:6" x14ac:dyDescent="0.25">
      <c r="A37" s="10" t="s">
        <v>21</v>
      </c>
      <c r="B37" s="15">
        <f>R14</f>
        <v>40</v>
      </c>
      <c r="C37" s="15">
        <f>R27</f>
        <v>40</v>
      </c>
      <c r="D37" s="14">
        <f>R14+R27</f>
        <v>80</v>
      </c>
      <c r="E37" s="15">
        <f>S14+S27</f>
        <v>0</v>
      </c>
      <c r="F37" s="17">
        <f>U14+U27</f>
        <v>1320</v>
      </c>
    </row>
    <row r="38" spans="1:6" x14ac:dyDescent="0.25">
      <c r="A38" s="10" t="s">
        <v>22</v>
      </c>
      <c r="B38" s="15">
        <f>R15</f>
        <v>32</v>
      </c>
      <c r="C38" s="15">
        <f>R28</f>
        <v>32</v>
      </c>
      <c r="D38" s="14">
        <f>R15+R28</f>
        <v>64</v>
      </c>
      <c r="E38" s="15">
        <f>S15+S28</f>
        <v>0</v>
      </c>
      <c r="F38" s="17">
        <f>U15+U28</f>
        <v>992</v>
      </c>
    </row>
    <row r="39" spans="1:6" x14ac:dyDescent="0.25">
      <c r="A39" s="10" t="s">
        <v>24</v>
      </c>
      <c r="B39" s="15">
        <f>R16</f>
        <v>13</v>
      </c>
      <c r="C39" s="15">
        <f>R29</f>
        <v>18</v>
      </c>
      <c r="D39" s="14">
        <f>R16+R29</f>
        <v>31</v>
      </c>
      <c r="E39" s="15">
        <f>S16+S29</f>
        <v>0</v>
      </c>
      <c r="F39" s="17">
        <f>U16+U29</f>
        <v>480.5</v>
      </c>
    </row>
    <row r="40" spans="1:6" x14ac:dyDescent="0.25">
      <c r="A40" s="10" t="s">
        <v>26</v>
      </c>
      <c r="B40" s="15">
        <f>R17</f>
        <v>24</v>
      </c>
      <c r="C40" s="15">
        <f>R30</f>
        <v>24</v>
      </c>
      <c r="D40" s="14">
        <f>R17+R30</f>
        <v>48</v>
      </c>
      <c r="E40" s="15">
        <f>S17+S30</f>
        <v>0</v>
      </c>
      <c r="F40" s="17">
        <f>U17+U30</f>
        <v>816</v>
      </c>
    </row>
    <row r="41" spans="1:6" x14ac:dyDescent="0.25">
      <c r="A41" s="19" t="s">
        <v>28</v>
      </c>
      <c r="B41" s="14">
        <f>SUM(B34:B40)</f>
        <v>234</v>
      </c>
      <c r="C41" s="14">
        <f>SUM(C34:C40)</f>
        <v>234.5</v>
      </c>
      <c r="D41" s="14">
        <f>SUM(D34:D40)</f>
        <v>468.5</v>
      </c>
      <c r="E41" s="14">
        <f>SUM(E34:E40)</f>
        <v>5.5</v>
      </c>
      <c r="F41" s="17">
        <f>SUM(F34:F40)</f>
        <v>8566.5</v>
      </c>
    </row>
    <row r="43" ht="30" customHeight="1" spans="1:21" x14ac:dyDescent="0.25">
      <c r="A43" s="20" t="s">
        <v>33</v>
      </c>
      <c r="B43" s="20"/>
      <c r="C43" s="20"/>
      <c r="D43" s="20"/>
      <c r="E43" s="20"/>
      <c r="F43" s="20"/>
      <c r="G43" s="20"/>
      <c r="H43" s="20"/>
      <c r="I43" s="20"/>
      <c r="J43" s="20"/>
      <c r="K43" s="20"/>
      <c r="L43" s="20"/>
      <c r="M43" s="20"/>
      <c r="N43" s="20"/>
      <c r="O43" s="20"/>
      <c r="P43" s="20"/>
      <c r="Q43" s="20"/>
      <c r="R43" s="20"/>
      <c r="S43" s="20"/>
      <c r="T43" s="20"/>
      <c r="U43" s="20"/>
    </row>
    <row r="45" ht="30" customHeight="1" spans="1:21" x14ac:dyDescent="0.25">
      <c r="A45" s="21" t="s">
        <v>34</v>
      </c>
      <c r="B45" s="21"/>
      <c r="C45" s="21"/>
      <c r="D45" s="21"/>
      <c r="E45" s="21"/>
      <c r="F45" s="21"/>
      <c r="G45" s="21"/>
      <c r="H45" s="21"/>
      <c r="I45" s="21"/>
      <c r="J45" s="21"/>
      <c r="K45" s="21"/>
      <c r="L45" s="21"/>
      <c r="M45" s="21"/>
      <c r="N45" s="21"/>
      <c r="O45" s="21"/>
      <c r="P45" s="21"/>
      <c r="Q45" s="21"/>
      <c r="R45" s="21"/>
      <c r="S45" s="21"/>
      <c r="T45" s="21"/>
      <c r="U45" s="21"/>
    </row>
  </sheetData>
  <mergeCells count="48">
    <mergeCell ref="A1:U1"/>
    <mergeCell ref="A2:U2"/>
    <mergeCell ref="A7:U7"/>
    <mergeCell ref="C8:D8"/>
    <mergeCell ref="E8:F8"/>
    <mergeCell ref="G8:H8"/>
    <mergeCell ref="I8:J8"/>
    <mergeCell ref="K8:L8"/>
    <mergeCell ref="M8:N8"/>
    <mergeCell ref="O8:P8"/>
    <mergeCell ref="A8:A10"/>
    <mergeCell ref="B8:B10"/>
    <mergeCell ref="C9:D9"/>
    <mergeCell ref="E9:F9"/>
    <mergeCell ref="G9:H9"/>
    <mergeCell ref="I9:J9"/>
    <mergeCell ref="K9:L9"/>
    <mergeCell ref="M9:N9"/>
    <mergeCell ref="O9:P9"/>
    <mergeCell ref="Q8:Q10"/>
    <mergeCell ref="R8:R10"/>
    <mergeCell ref="S8:S10"/>
    <mergeCell ref="T8:T10"/>
    <mergeCell ref="U8:U10"/>
    <mergeCell ref="A20:U20"/>
    <mergeCell ref="C21:D21"/>
    <mergeCell ref="E21:F21"/>
    <mergeCell ref="G21:H21"/>
    <mergeCell ref="I21:J21"/>
    <mergeCell ref="K21:L21"/>
    <mergeCell ref="M21:N21"/>
    <mergeCell ref="O21:P21"/>
    <mergeCell ref="A21:A23"/>
    <mergeCell ref="B21:B23"/>
    <mergeCell ref="C22:D22"/>
    <mergeCell ref="E22:F22"/>
    <mergeCell ref="G22:H22"/>
    <mergeCell ref="I22:J22"/>
    <mergeCell ref="K22:L22"/>
    <mergeCell ref="M22:N22"/>
    <mergeCell ref="O22:P22"/>
    <mergeCell ref="Q21:Q23"/>
    <mergeCell ref="R21:R23"/>
    <mergeCell ref="S21:S23"/>
    <mergeCell ref="T21:T23"/>
    <mergeCell ref="U21:U23"/>
    <mergeCell ref="A43:U43"/>
    <mergeCell ref="A45:U45"/>
  </mergeCells>
  <hyperlinks>
    <hyperlink ref="A45" r:id="rId1"/>
  </hyperlinks>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Biweekly schedule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2026-09-23T16:29:19Z</dcterms:created>
  <dcterms:modified xsi:type="dcterms:W3CDTF">2026-09-23T16:29:19Z</dcterms:modified>
</cp:coreProperties>
</file>