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tnightly roster" state="visible" r:id="rId4"/>
  </sheets>
  <calcPr calcId="171027" fullCalcOnLoad="1"/>
</workbook>
</file>

<file path=xl/sharedStrings.xml><?xml version="1.0" encoding="utf-8"?>
<sst xmlns="http://schemas.openxmlformats.org/spreadsheetml/2006/main" count="100" uniqueCount="37">
  <si>
    <t>Fortnightly staff roster template</t>
  </si>
  <si>
    <t>Two weeks in two blocks, Monday to Sunday. Enter a Start and a Finish for each shift, as in 06:00. Each week counts its own hours and overtime, and the table underneath adds up each person’s fortnight. Yellow cells are yours to change.</t>
  </si>
  <si>
    <t>Week 1 starts on (Mon)</t>
  </si>
  <si>
    <t>Overtime after (h/week)</t>
  </si>
  <si>
    <t>Overtime rate ×</t>
  </si>
  <si>
    <t>Week 1</t>
  </si>
  <si>
    <t>Staff</t>
  </si>
  <si>
    <t>Role</t>
  </si>
  <si>
    <t>Break (min)</t>
  </si>
  <si>
    <t>Hours</t>
  </si>
  <si>
    <t>OT hours</t>
  </si>
  <si>
    <t>Rate</t>
  </si>
  <si>
    <t>Pay</t>
  </si>
  <si>
    <t>Start</t>
  </si>
  <si>
    <t>Finish</t>
  </si>
  <si>
    <t>Olivia Nguyen</t>
  </si>
  <si>
    <t>Cafe manager</t>
  </si>
  <si>
    <t>Jack Thompson</t>
  </si>
  <si>
    <t>Supervisor</t>
  </si>
  <si>
    <t>Mia Papadopoulos</t>
  </si>
  <si>
    <t>Barista</t>
  </si>
  <si>
    <t>Lachlan Murphy</t>
  </si>
  <si>
    <t>Chloe Wilson</t>
  </si>
  <si>
    <t>Floor staff</t>
  </si>
  <si>
    <t>Priya Patel</t>
  </si>
  <si>
    <t>Cook</t>
  </si>
  <si>
    <t>Ruby Kelly</t>
  </si>
  <si>
    <t>Floor staff, casual</t>
  </si>
  <si>
    <t>Hamish Kerr</t>
  </si>
  <si>
    <t>Baker, nights</t>
  </si>
  <si>
    <t>Total</t>
  </si>
  <si>
    <t>Week 2</t>
  </si>
  <si>
    <t>Week 1 hours</t>
  </si>
  <si>
    <t>Week 2 hours</t>
  </si>
  <si>
    <t>Fortnight hours</t>
  </si>
  <si>
    <t>Sample: a cafe with eight staff and an overnight baker over one fortnightly pay period, with a different second week. Break (min) is unpaid and comes off every shift worked. Overtime is worked out week by week from the yellow cells; weekend and public holiday rates aren’t included in this file.</t>
  </si>
  <si>
    <t>Doing this every fortnight? InShift builds the roster from shift types, sends it to every phone and adds up the hours and pay: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</si>
</sst>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yy"/>
    <numFmt numFmtId="165" formatCode="0.0#"/>
    <numFmt numFmtId="166" formatCode="dd/mm"/>
    <numFmt numFmtId="167" formatCode="hh:mm"/>
    <numFmt numFmtId="168" formatCode="&quot;$&quot;#,##0.00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sz val="12"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5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7" fontId="0" fillId="4" borderId="1" xfId="0" applyNumberFormat="1" applyFill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8" fontId="0" fillId="2" borderId="1" xfId="0" applyNumberFormat="1" applyFill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rostering-software/?utm_source=xlsx&amp;utm_medium=template&amp;utm_campaign=fortnightly-ro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8" customWidth="1"/>
    <col min="3" max="16" width="10.5" customWidth="1"/>
    <col min="17" max="19" width="8" customWidth="1"/>
    <col min="21" max="21" width="12" customWidth="1"/>
  </cols>
  <sheetData>
    <row r="1" ht="24" customHeight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2" customHeight="1" spans="1:2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" x14ac:dyDescent="0.25">
      <c r="A3" s="3" t="s">
        <v>2</v>
      </c>
      <c r="B3" s="4">
        <v>46328</v>
      </c>
    </row>
    <row r="4" spans="1:2" x14ac:dyDescent="0.25">
      <c r="A4" s="3" t="s">
        <v>3</v>
      </c>
      <c r="B4" s="5">
        <v>38</v>
      </c>
    </row>
    <row r="5" spans="1:2" x14ac:dyDescent="0.25">
      <c r="A5" s="3" t="s">
        <v>4</v>
      </c>
      <c r="B5" s="6">
        <v>1.5</v>
      </c>
    </row>
    <row r="7" ht="22" customHeight="1" spans="1:2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x14ac:dyDescent="0.25">
      <c r="A8" s="8" t="s">
        <v>6</v>
      </c>
      <c r="B8" s="8" t="s">
        <v>7</v>
      </c>
      <c r="C8" s="8" t="str">
        <f>CHOOSE(WEEKDAY(C9),"Sun","Mon","Tue","Wed","Thu","Fri","Sat")</f>
        <v>Mon</v>
      </c>
      <c r="D8" s="8"/>
      <c r="E8" s="8" t="str">
        <f>CHOOSE(WEEKDAY(E9),"Sun","Mon","Tue","Wed","Thu","Fri","Sat")</f>
        <v>Tue</v>
      </c>
      <c r="F8" s="8"/>
      <c r="G8" s="8" t="str">
        <f>CHOOSE(WEEKDAY(G9),"Sun","Mon","Tue","Wed","Thu","Fri","Sat")</f>
        <v>Wed</v>
      </c>
      <c r="H8" s="8"/>
      <c r="I8" s="8" t="str">
        <f>CHOOSE(WEEKDAY(I9),"Sun","Mon","Tue","Wed","Thu","Fri","Sat")</f>
        <v>Thu</v>
      </c>
      <c r="J8" s="8"/>
      <c r="K8" s="8" t="str">
        <f>CHOOSE(WEEKDAY(K9),"Sun","Mon","Tue","Wed","Thu","Fri","Sat")</f>
        <v>Fri</v>
      </c>
      <c r="L8" s="8"/>
      <c r="M8" s="8" t="str">
        <f>CHOOSE(WEEKDAY(M9),"Sun","Mon","Tue","Wed","Thu","Fri","Sat")</f>
        <v>Sat</v>
      </c>
      <c r="N8" s="8"/>
      <c r="O8" s="8" t="str">
        <f>CHOOSE(WEEKDAY(O9),"Sun","Mon","Tue","Wed","Thu","Fri","Sat")</f>
        <v>Sun</v>
      </c>
      <c r="P8" s="8"/>
      <c r="Q8" s="8" t="s">
        <v>8</v>
      </c>
      <c r="R8" s="8" t="s">
        <v>9</v>
      </c>
      <c r="S8" s="8" t="s">
        <v>10</v>
      </c>
      <c r="T8" s="8" t="s">
        <v>11</v>
      </c>
      <c r="U8" s="8" t="s">
        <v>12</v>
      </c>
    </row>
    <row r="9" spans="1:21" x14ac:dyDescent="0.25">
      <c r="A9" s="8"/>
      <c r="B9" s="8"/>
      <c r="C9" s="9">
        <f>$B$3+0</f>
        <v>46328</v>
      </c>
      <c r="D9" s="9"/>
      <c r="E9" s="9">
        <f>$B$3+1</f>
        <v>46329</v>
      </c>
      <c r="F9" s="9"/>
      <c r="G9" s="9">
        <f>$B$3+2</f>
        <v>46330</v>
      </c>
      <c r="H9" s="9"/>
      <c r="I9" s="9">
        <f>$B$3+3</f>
        <v>46331</v>
      </c>
      <c r="J9" s="9"/>
      <c r="K9" s="9">
        <f>$B$3+4</f>
        <v>46332</v>
      </c>
      <c r="L9" s="9"/>
      <c r="M9" s="9">
        <f>$B$3+5</f>
        <v>46333</v>
      </c>
      <c r="N9" s="9"/>
      <c r="O9" s="9">
        <f>$B$3+6</f>
        <v>46334</v>
      </c>
      <c r="P9" s="9"/>
      <c r="Q9" s="8"/>
      <c r="R9" s="8"/>
      <c r="S9" s="8"/>
      <c r="T9" s="8"/>
      <c r="U9" s="8"/>
    </row>
    <row r="10" spans="1:21" x14ac:dyDescent="0.25">
      <c r="A10" s="8"/>
      <c r="B10" s="8"/>
      <c r="C10" s="8" t="s">
        <v>13</v>
      </c>
      <c r="D10" s="8" t="s">
        <v>14</v>
      </c>
      <c r="E10" s="8" t="s">
        <v>13</v>
      </c>
      <c r="F10" s="8" t="s">
        <v>14</v>
      </c>
      <c r="G10" s="8" t="s">
        <v>13</v>
      </c>
      <c r="H10" s="8" t="s">
        <v>14</v>
      </c>
      <c r="I10" s="8" t="s">
        <v>13</v>
      </c>
      <c r="J10" s="8" t="s">
        <v>14</v>
      </c>
      <c r="K10" s="8" t="s">
        <v>13</v>
      </c>
      <c r="L10" s="8" t="s">
        <v>14</v>
      </c>
      <c r="M10" s="8" t="s">
        <v>13</v>
      </c>
      <c r="N10" s="8" t="s">
        <v>14</v>
      </c>
      <c r="O10" s="8" t="s">
        <v>13</v>
      </c>
      <c r="P10" s="8" t="s">
        <v>14</v>
      </c>
      <c r="Q10" s="8"/>
      <c r="R10" s="8"/>
      <c r="S10" s="8"/>
      <c r="T10" s="8"/>
      <c r="U10" s="8"/>
    </row>
    <row r="11" spans="1:21" x14ac:dyDescent="0.25">
      <c r="A11" s="10" t="s">
        <v>15</v>
      </c>
      <c r="B11" s="10" t="s">
        <v>16</v>
      </c>
      <c r="C11" s="11">
        <v>0.2916666666666667</v>
      </c>
      <c r="D11" s="11">
        <v>0.6458333333333334</v>
      </c>
      <c r="E11" s="11">
        <v>0.2916666666666667</v>
      </c>
      <c r="F11" s="11">
        <v>0.6458333333333334</v>
      </c>
      <c r="G11" s="11">
        <v>0.2916666666666667</v>
      </c>
      <c r="H11" s="11">
        <v>0.6458333333333334</v>
      </c>
      <c r="I11" s="11">
        <v>0.2916666666666667</v>
      </c>
      <c r="J11" s="11">
        <v>0.6458333333333334</v>
      </c>
      <c r="K11" s="11">
        <v>0.2916666666666667</v>
      </c>
      <c r="L11" s="11">
        <v>0.6458333333333334</v>
      </c>
      <c r="M11" s="12"/>
      <c r="N11" s="12"/>
      <c r="O11" s="12"/>
      <c r="P11" s="12"/>
      <c r="Q11" s="13">
        <v>30</v>
      </c>
      <c r="R11" s="14">
        <f>IF(AND(ISNUMBER(C11),ISNUMBER(D11)),(D11-C11+IF(D11&lt;C11,1,0))*24,0)+IF(AND(ISNUMBER(E11),ISNUMBER(F11)),(F11-E11+IF(F11&lt;E11,1,0))*24,0)+IF(AND(ISNUMBER(G11),ISNUMBER(H11)),(H11-G11+IF(H11&lt;G11,1,0))*24,0)+IF(AND(ISNUMBER(I11),ISNUMBER(J11)),(J11-I11+IF(J11&lt;I11,1,0))*24,0)+IF(AND(ISNUMBER(K11),ISNUMBER(L11)),(L11-K11+IF(L11&lt;K11,1,0))*24,0)+IF(AND(ISNUMBER(M11),ISNUMBER(N11)),(N11-M11+IF(N11&lt;M11,1,0))*24,0)+IF(AND(ISNUMBER(O11),ISNUMBER(P11)),(P11-O11+IF(P11&lt;O11,1,0))*24,0)-(IF(AND(ISNUMBER(C11),ISNUMBER(D11)),1,0)+IF(AND(ISNUMBER(E11),ISNUMBER(F11)),1,0)+IF(AND(ISNUMBER(G11),ISNUMBER(H11)),1,0)+IF(AND(ISNUMBER(I11),ISNUMBER(J11)),1,0)+IF(AND(ISNUMBER(K11),ISNUMBER(L11)),1,0)+IF(AND(ISNUMBER(M11),ISNUMBER(N11)),1,0)+IF(AND(ISNUMBER(O11),ISNUMBER(P11)),1,0))*Q11/60</f>
        <v>40</v>
      </c>
      <c r="S11" s="15">
        <f>MAX(0,R11-$B$4)</f>
        <v>2</v>
      </c>
      <c r="T11" s="16">
        <v>38</v>
      </c>
      <c r="U11" s="17">
        <f>(R11-S11)*T11+S11*T11*$B$5</f>
        <v>1558</v>
      </c>
    </row>
    <row r="12" spans="1:21" x14ac:dyDescent="0.25">
      <c r="A12" s="10" t="s">
        <v>17</v>
      </c>
      <c r="B12" s="10" t="s">
        <v>18</v>
      </c>
      <c r="C12" s="12"/>
      <c r="D12" s="12"/>
      <c r="E12" s="12"/>
      <c r="F12" s="12"/>
      <c r="G12" s="11">
        <v>0.25</v>
      </c>
      <c r="H12" s="11">
        <v>0.6041666666666666</v>
      </c>
      <c r="I12" s="11">
        <v>0.25</v>
      </c>
      <c r="J12" s="11">
        <v>0.6041666666666666</v>
      </c>
      <c r="K12" s="12"/>
      <c r="L12" s="12"/>
      <c r="M12" s="11">
        <v>0.25</v>
      </c>
      <c r="N12" s="11">
        <v>0.6041666666666666</v>
      </c>
      <c r="O12" s="11">
        <v>0.25</v>
      </c>
      <c r="P12" s="11">
        <v>0.6041666666666666</v>
      </c>
      <c r="Q12" s="13">
        <v>30</v>
      </c>
      <c r="R12" s="14">
        <f>IF(AND(ISNUMBER(C12),ISNUMBER(D12)),(D12-C12+IF(D12&lt;C12,1,0))*24,0)+IF(AND(ISNUMBER(E12),ISNUMBER(F12)),(F12-E12+IF(F12&lt;E12,1,0))*24,0)+IF(AND(ISNUMBER(G12),ISNUMBER(H12)),(H12-G12+IF(H12&lt;G12,1,0))*24,0)+IF(AND(ISNUMBER(I12),ISNUMBER(J12)),(J12-I12+IF(J12&lt;I12,1,0))*24,0)+IF(AND(ISNUMBER(K12),ISNUMBER(L12)),(L12-K12+IF(L12&lt;K12,1,0))*24,0)+IF(AND(ISNUMBER(M12),ISNUMBER(N12)),(N12-M12+IF(N12&lt;M12,1,0))*24,0)+IF(AND(ISNUMBER(O12),ISNUMBER(P12)),(P12-O12+IF(P12&lt;O12,1,0))*24,0)-(IF(AND(ISNUMBER(C12),ISNUMBER(D12)),1,0)+IF(AND(ISNUMBER(E12),ISNUMBER(F12)),1,0)+IF(AND(ISNUMBER(G12),ISNUMBER(H12)),1,0)+IF(AND(ISNUMBER(I12),ISNUMBER(J12)),1,0)+IF(AND(ISNUMBER(K12),ISNUMBER(L12)),1,0)+IF(AND(ISNUMBER(M12),ISNUMBER(N12)),1,0)+IF(AND(ISNUMBER(O12),ISNUMBER(P12)),1,0))*Q12/60</f>
        <v>32</v>
      </c>
      <c r="S12" s="15">
        <f>MAX(0,R12-$B$4)</f>
        <v>0</v>
      </c>
      <c r="T12" s="16">
        <v>33.5</v>
      </c>
      <c r="U12" s="17">
        <f>(R12-S12)*T12+S12*T12*$B$5</f>
        <v>1072</v>
      </c>
    </row>
    <row r="13" spans="1:21" x14ac:dyDescent="0.25">
      <c r="A13" s="10" t="s">
        <v>19</v>
      </c>
      <c r="B13" s="10" t="s">
        <v>20</v>
      </c>
      <c r="C13" s="11">
        <v>0.25</v>
      </c>
      <c r="D13" s="11">
        <v>0.6041666666666666</v>
      </c>
      <c r="E13" s="11">
        <v>0.25</v>
      </c>
      <c r="F13" s="11">
        <v>0.6041666666666666</v>
      </c>
      <c r="G13" s="12"/>
      <c r="H13" s="12"/>
      <c r="I13" s="12"/>
      <c r="J13" s="12"/>
      <c r="K13" s="11">
        <v>0.25</v>
      </c>
      <c r="L13" s="11">
        <v>0.6041666666666666</v>
      </c>
      <c r="M13" s="11">
        <v>0.3333333333333333</v>
      </c>
      <c r="N13" s="11">
        <v>0.6875</v>
      </c>
      <c r="O13" s="12"/>
      <c r="P13" s="12"/>
      <c r="Q13" s="13">
        <v>30</v>
      </c>
      <c r="R13" s="14">
        <f>IF(AND(ISNUMBER(C13),ISNUMBER(D13)),(D13-C13+IF(D13&lt;C13,1,0))*24,0)+IF(AND(ISNUMBER(E13),ISNUMBER(F13)),(F13-E13+IF(F13&lt;E13,1,0))*24,0)+IF(AND(ISNUMBER(G13),ISNUMBER(H13)),(H13-G13+IF(H13&lt;G13,1,0))*24,0)+IF(AND(ISNUMBER(I13),ISNUMBER(J13)),(J13-I13+IF(J13&lt;I13,1,0))*24,0)+IF(AND(ISNUMBER(K13),ISNUMBER(L13)),(L13-K13+IF(L13&lt;K13,1,0))*24,0)+IF(AND(ISNUMBER(M13),ISNUMBER(N13)),(N13-M13+IF(N13&lt;M13,1,0))*24,0)+IF(AND(ISNUMBER(O13),ISNUMBER(P13)),(P13-O13+IF(P13&lt;O13,1,0))*24,0)-(IF(AND(ISNUMBER(C13),ISNUMBER(D13)),1,0)+IF(AND(ISNUMBER(E13),ISNUMBER(F13)),1,0)+IF(AND(ISNUMBER(G13),ISNUMBER(H13)),1,0)+IF(AND(ISNUMBER(I13),ISNUMBER(J13)),1,0)+IF(AND(ISNUMBER(K13),ISNUMBER(L13)),1,0)+IF(AND(ISNUMBER(M13),ISNUMBER(N13)),1,0)+IF(AND(ISNUMBER(O13),ISNUMBER(P13)),1,0))*Q13/60</f>
        <v>32</v>
      </c>
      <c r="S13" s="15">
        <f>MAX(0,R13-$B$4)</f>
        <v>0</v>
      </c>
      <c r="T13" s="16">
        <v>30</v>
      </c>
      <c r="U13" s="17">
        <f>(R13-S13)*T13+S13*T13*$B$5</f>
        <v>960</v>
      </c>
    </row>
    <row r="14" spans="1:21" x14ac:dyDescent="0.25">
      <c r="A14" s="10" t="s">
        <v>21</v>
      </c>
      <c r="B14" s="10" t="s">
        <v>20</v>
      </c>
      <c r="C14" s="11">
        <v>0.3333333333333333</v>
      </c>
      <c r="D14" s="11">
        <v>0.6875</v>
      </c>
      <c r="E14" s="12"/>
      <c r="F14" s="12"/>
      <c r="G14" s="11">
        <v>0.3333333333333333</v>
      </c>
      <c r="H14" s="11">
        <v>0.6875</v>
      </c>
      <c r="I14" s="11">
        <v>0.3333333333333333</v>
      </c>
      <c r="J14" s="11">
        <v>0.6875</v>
      </c>
      <c r="K14" s="12"/>
      <c r="L14" s="12"/>
      <c r="M14" s="12"/>
      <c r="N14" s="12"/>
      <c r="O14" s="11">
        <v>0.25</v>
      </c>
      <c r="P14" s="11">
        <v>0.6041666666666666</v>
      </c>
      <c r="Q14" s="13">
        <v>30</v>
      </c>
      <c r="R14" s="14">
        <f>IF(AND(ISNUMBER(C14),ISNUMBER(D14)),(D14-C14+IF(D14&lt;C14,1,0))*24,0)+IF(AND(ISNUMBER(E14),ISNUMBER(F14)),(F14-E14+IF(F14&lt;E14,1,0))*24,0)+IF(AND(ISNUMBER(G14),ISNUMBER(H14)),(H14-G14+IF(H14&lt;G14,1,0))*24,0)+IF(AND(ISNUMBER(I14),ISNUMBER(J14)),(J14-I14+IF(J14&lt;I14,1,0))*24,0)+IF(AND(ISNUMBER(K14),ISNUMBER(L14)),(L14-K14+IF(L14&lt;K14,1,0))*24,0)+IF(AND(ISNUMBER(M14),ISNUMBER(N14)),(N14-M14+IF(N14&lt;M14,1,0))*24,0)+IF(AND(ISNUMBER(O14),ISNUMBER(P14)),(P14-O14+IF(P14&lt;O14,1,0))*24,0)-(IF(AND(ISNUMBER(C14),ISNUMBER(D14)),1,0)+IF(AND(ISNUMBER(E14),ISNUMBER(F14)),1,0)+IF(AND(ISNUMBER(G14),ISNUMBER(H14)),1,0)+IF(AND(ISNUMBER(I14),ISNUMBER(J14)),1,0)+IF(AND(ISNUMBER(K14),ISNUMBER(L14)),1,0)+IF(AND(ISNUMBER(M14),ISNUMBER(N14)),1,0)+IF(AND(ISNUMBER(O14),ISNUMBER(P14)),1,0))*Q14/60</f>
        <v>32</v>
      </c>
      <c r="S14" s="15">
        <f>MAX(0,R14-$B$4)</f>
        <v>0</v>
      </c>
      <c r="T14" s="16">
        <v>30</v>
      </c>
      <c r="U14" s="17">
        <f>(R14-S14)*T14+S14*T14*$B$5</f>
        <v>960</v>
      </c>
    </row>
    <row r="15" spans="1:21" x14ac:dyDescent="0.25">
      <c r="A15" s="10" t="s">
        <v>22</v>
      </c>
      <c r="B15" s="10" t="s">
        <v>23</v>
      </c>
      <c r="C15" s="12"/>
      <c r="D15" s="12"/>
      <c r="E15" s="11">
        <v>0.3333333333333333</v>
      </c>
      <c r="F15" s="11">
        <v>0.6875</v>
      </c>
      <c r="G15" s="12"/>
      <c r="H15" s="12"/>
      <c r="I15" s="11">
        <v>0.3333333333333333</v>
      </c>
      <c r="J15" s="11">
        <v>0.6875</v>
      </c>
      <c r="K15" s="12"/>
      <c r="L15" s="12"/>
      <c r="M15" s="11">
        <v>0.3333333333333333</v>
      </c>
      <c r="N15" s="11">
        <v>0.6875</v>
      </c>
      <c r="O15" s="11">
        <v>0.3333333333333333</v>
      </c>
      <c r="P15" s="11">
        <v>0.6875</v>
      </c>
      <c r="Q15" s="13">
        <v>30</v>
      </c>
      <c r="R15" s="14">
        <f>IF(AND(ISNUMBER(C15),ISNUMBER(D15)),(D15-C15+IF(D15&lt;C15,1,0))*24,0)+IF(AND(ISNUMBER(E15),ISNUMBER(F15)),(F15-E15+IF(F15&lt;E15,1,0))*24,0)+IF(AND(ISNUMBER(G15),ISNUMBER(H15)),(H15-G15+IF(H15&lt;G15,1,0))*24,0)+IF(AND(ISNUMBER(I15),ISNUMBER(J15)),(J15-I15+IF(J15&lt;I15,1,0))*24,0)+IF(AND(ISNUMBER(K15),ISNUMBER(L15)),(L15-K15+IF(L15&lt;K15,1,0))*24,0)+IF(AND(ISNUMBER(M15),ISNUMBER(N15)),(N15-M15+IF(N15&lt;M15,1,0))*24,0)+IF(AND(ISNUMBER(O15),ISNUMBER(P15)),(P15-O15+IF(P15&lt;O15,1,0))*24,0)-(IF(AND(ISNUMBER(C15),ISNUMBER(D15)),1,0)+IF(AND(ISNUMBER(E15),ISNUMBER(F15)),1,0)+IF(AND(ISNUMBER(G15),ISNUMBER(H15)),1,0)+IF(AND(ISNUMBER(I15),ISNUMBER(J15)),1,0)+IF(AND(ISNUMBER(K15),ISNUMBER(L15)),1,0)+IF(AND(ISNUMBER(M15),ISNUMBER(N15)),1,0)+IF(AND(ISNUMBER(O15),ISNUMBER(P15)),1,0))*Q15/60</f>
        <v>32</v>
      </c>
      <c r="S15" s="15">
        <f>MAX(0,R15-$B$4)</f>
        <v>0</v>
      </c>
      <c r="T15" s="16">
        <v>29</v>
      </c>
      <c r="U15" s="17">
        <f>(R15-S15)*T15+S15*T15*$B$5</f>
        <v>928</v>
      </c>
    </row>
    <row r="16" spans="1:21" x14ac:dyDescent="0.25">
      <c r="A16" s="10" t="s">
        <v>24</v>
      </c>
      <c r="B16" s="10" t="s">
        <v>25</v>
      </c>
      <c r="C16" s="11">
        <v>0.2916666666666667</v>
      </c>
      <c r="D16" s="11">
        <v>0.625</v>
      </c>
      <c r="E16" s="11">
        <v>0.2916666666666667</v>
      </c>
      <c r="F16" s="11">
        <v>0.625</v>
      </c>
      <c r="G16" s="12"/>
      <c r="H16" s="12"/>
      <c r="I16" s="12"/>
      <c r="J16" s="12"/>
      <c r="K16" s="11">
        <v>0.2916666666666667</v>
      </c>
      <c r="L16" s="11">
        <v>0.625</v>
      </c>
      <c r="M16" s="11">
        <v>0.2916666666666667</v>
      </c>
      <c r="N16" s="11">
        <v>0.625</v>
      </c>
      <c r="O16" s="11">
        <v>0.2916666666666667</v>
      </c>
      <c r="P16" s="11">
        <v>0.625</v>
      </c>
      <c r="Q16" s="13">
        <v>30</v>
      </c>
      <c r="R16" s="14">
        <f>IF(AND(ISNUMBER(C16),ISNUMBER(D16)),(D16-C16+IF(D16&lt;C16,1,0))*24,0)+IF(AND(ISNUMBER(E16),ISNUMBER(F16)),(F16-E16+IF(F16&lt;E16,1,0))*24,0)+IF(AND(ISNUMBER(G16),ISNUMBER(H16)),(H16-G16+IF(H16&lt;G16,1,0))*24,0)+IF(AND(ISNUMBER(I16),ISNUMBER(J16)),(J16-I16+IF(J16&lt;I16,1,0))*24,0)+IF(AND(ISNUMBER(K16),ISNUMBER(L16)),(L16-K16+IF(L16&lt;K16,1,0))*24,0)+IF(AND(ISNUMBER(M16),ISNUMBER(N16)),(N16-M16+IF(N16&lt;M16,1,0))*24,0)+IF(AND(ISNUMBER(O16),ISNUMBER(P16)),(P16-O16+IF(P16&lt;O16,1,0))*24,0)-(IF(AND(ISNUMBER(C16),ISNUMBER(D16)),1,0)+IF(AND(ISNUMBER(E16),ISNUMBER(F16)),1,0)+IF(AND(ISNUMBER(G16),ISNUMBER(H16)),1,0)+IF(AND(ISNUMBER(I16),ISNUMBER(J16)),1,0)+IF(AND(ISNUMBER(K16),ISNUMBER(L16)),1,0)+IF(AND(ISNUMBER(M16),ISNUMBER(N16)),1,0)+IF(AND(ISNUMBER(O16),ISNUMBER(P16)),1,0))*Q16/60</f>
        <v>37.5</v>
      </c>
      <c r="S16" s="15">
        <f>MAX(0,R16-$B$4)</f>
        <v>0</v>
      </c>
      <c r="T16" s="16">
        <v>34</v>
      </c>
      <c r="U16" s="17">
        <f>(R16-S16)*T16+S16*T16*$B$5</f>
        <v>1275</v>
      </c>
    </row>
    <row r="17" spans="1:21" x14ac:dyDescent="0.25">
      <c r="A17" s="10" t="s">
        <v>26</v>
      </c>
      <c r="B17" s="10" t="s">
        <v>27</v>
      </c>
      <c r="C17" s="11">
        <v>0.4166666666666667</v>
      </c>
      <c r="D17" s="11">
        <v>0.5833333333333334</v>
      </c>
      <c r="E17" s="12"/>
      <c r="F17" s="12"/>
      <c r="G17" s="12"/>
      <c r="H17" s="12"/>
      <c r="I17" s="11">
        <v>0.4166666666666667</v>
      </c>
      <c r="J17" s="11">
        <v>0.5833333333333334</v>
      </c>
      <c r="K17" s="12"/>
      <c r="L17" s="12"/>
      <c r="M17" s="11">
        <v>0.4166666666666667</v>
      </c>
      <c r="N17" s="11">
        <v>0.5833333333333334</v>
      </c>
      <c r="O17" s="11">
        <v>0.4166666666666667</v>
      </c>
      <c r="P17" s="11">
        <v>0.5833333333333334</v>
      </c>
      <c r="Q17" s="13">
        <v>0</v>
      </c>
      <c r="R17" s="14">
        <f>IF(AND(ISNUMBER(C17),ISNUMBER(D17)),(D17-C17+IF(D17&lt;C17,1,0))*24,0)+IF(AND(ISNUMBER(E17),ISNUMBER(F17)),(F17-E17+IF(F17&lt;E17,1,0))*24,0)+IF(AND(ISNUMBER(G17),ISNUMBER(H17)),(H17-G17+IF(H17&lt;G17,1,0))*24,0)+IF(AND(ISNUMBER(I17),ISNUMBER(J17)),(J17-I17+IF(J17&lt;I17,1,0))*24,0)+IF(AND(ISNUMBER(K17),ISNUMBER(L17)),(L17-K17+IF(L17&lt;K17,1,0))*24,0)+IF(AND(ISNUMBER(M17),ISNUMBER(N17)),(N17-M17+IF(N17&lt;M17,1,0))*24,0)+IF(AND(ISNUMBER(O17),ISNUMBER(P17)),(P17-O17+IF(P17&lt;O17,1,0))*24,0)-(IF(AND(ISNUMBER(C17),ISNUMBER(D17)),1,0)+IF(AND(ISNUMBER(E17),ISNUMBER(F17)),1,0)+IF(AND(ISNUMBER(G17),ISNUMBER(H17)),1,0)+IF(AND(ISNUMBER(I17),ISNUMBER(J17)),1,0)+IF(AND(ISNUMBER(K17),ISNUMBER(L17)),1,0)+IF(AND(ISNUMBER(M17),ISNUMBER(N17)),1,0)+IF(AND(ISNUMBER(O17),ISNUMBER(P17)),1,0))*Q17/60</f>
        <v>16</v>
      </c>
      <c r="S17" s="15">
        <f>MAX(0,R17-$B$4)</f>
        <v>0</v>
      </c>
      <c r="T17" s="16">
        <v>29</v>
      </c>
      <c r="U17" s="17">
        <f>(R17-S17)*T17+S17*T17*$B$5</f>
        <v>464</v>
      </c>
    </row>
    <row r="18" spans="1:21" x14ac:dyDescent="0.25">
      <c r="A18" s="10" t="s">
        <v>28</v>
      </c>
      <c r="B18" s="10" t="s">
        <v>29</v>
      </c>
      <c r="C18" s="12"/>
      <c r="D18" s="12"/>
      <c r="E18" s="12"/>
      <c r="F18" s="12"/>
      <c r="G18" s="12"/>
      <c r="H18" s="12"/>
      <c r="I18" s="11">
        <v>0.9583333333333334</v>
      </c>
      <c r="J18" s="11">
        <v>0.2916666666666667</v>
      </c>
      <c r="K18" s="11">
        <v>0.9583333333333334</v>
      </c>
      <c r="L18" s="11">
        <v>0.2916666666666667</v>
      </c>
      <c r="M18" s="11">
        <v>0.9583333333333334</v>
      </c>
      <c r="N18" s="11">
        <v>0.2916666666666667</v>
      </c>
      <c r="O18" s="12"/>
      <c r="P18" s="12"/>
      <c r="Q18" s="13">
        <v>30</v>
      </c>
      <c r="R18" s="14">
        <f>IF(AND(ISNUMBER(C18),ISNUMBER(D18)),(D18-C18+IF(D18&lt;C18,1,0))*24,0)+IF(AND(ISNUMBER(E18),ISNUMBER(F18)),(F18-E18+IF(F18&lt;E18,1,0))*24,0)+IF(AND(ISNUMBER(G18),ISNUMBER(H18)),(H18-G18+IF(H18&lt;G18,1,0))*24,0)+IF(AND(ISNUMBER(I18),ISNUMBER(J18)),(J18-I18+IF(J18&lt;I18,1,0))*24,0)+IF(AND(ISNUMBER(K18),ISNUMBER(L18)),(L18-K18+IF(L18&lt;K18,1,0))*24,0)+IF(AND(ISNUMBER(M18),ISNUMBER(N18)),(N18-M18+IF(N18&lt;M18,1,0))*24,0)+IF(AND(ISNUMBER(O18),ISNUMBER(P18)),(P18-O18+IF(P18&lt;O18,1,0))*24,0)-(IF(AND(ISNUMBER(C18),ISNUMBER(D18)),1,0)+IF(AND(ISNUMBER(E18),ISNUMBER(F18)),1,0)+IF(AND(ISNUMBER(G18),ISNUMBER(H18)),1,0)+IF(AND(ISNUMBER(I18),ISNUMBER(J18)),1,0)+IF(AND(ISNUMBER(K18),ISNUMBER(L18)),1,0)+IF(AND(ISNUMBER(M18),ISNUMBER(N18)),1,0)+IF(AND(ISNUMBER(O18),ISNUMBER(P18)),1,0))*Q18/60</f>
        <v>22.5</v>
      </c>
      <c r="S18" s="15">
        <f>MAX(0,R18-$B$4)</f>
        <v>0</v>
      </c>
      <c r="T18" s="16">
        <v>32</v>
      </c>
      <c r="U18" s="17">
        <f>(R18-S18)*T18+S18*T18*$B$5</f>
        <v>720</v>
      </c>
    </row>
    <row r="19" spans="2:21" x14ac:dyDescent="0.25">
      <c r="B19" s="18" t="s">
        <v>30</v>
      </c>
      <c r="R19" s="14">
        <f>SUM(R11:R18)</f>
        <v>244</v>
      </c>
      <c r="S19" s="14">
        <f>SUM(S11:S18)</f>
        <v>2</v>
      </c>
      <c r="U19" s="17">
        <f>SUM(U11:U18)</f>
        <v>7937</v>
      </c>
    </row>
    <row r="21" ht="22" customHeight="1" spans="1:21" x14ac:dyDescent="0.25">
      <c r="A21" s="7" t="s">
        <v>31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x14ac:dyDescent="0.25">
      <c r="A22" s="8" t="s">
        <v>6</v>
      </c>
      <c r="B22" s="8" t="s">
        <v>7</v>
      </c>
      <c r="C22" s="8" t="str">
        <f>CHOOSE(WEEKDAY(C23),"Sun","Mon","Tue","Wed","Thu","Fri","Sat")</f>
        <v>Mon</v>
      </c>
      <c r="D22" s="8"/>
      <c r="E22" s="8" t="str">
        <f>CHOOSE(WEEKDAY(E23),"Sun","Mon","Tue","Wed","Thu","Fri","Sat")</f>
        <v>Tue</v>
      </c>
      <c r="F22" s="8"/>
      <c r="G22" s="8" t="str">
        <f>CHOOSE(WEEKDAY(G23),"Sun","Mon","Tue","Wed","Thu","Fri","Sat")</f>
        <v>Wed</v>
      </c>
      <c r="H22" s="8"/>
      <c r="I22" s="8" t="str">
        <f>CHOOSE(WEEKDAY(I23),"Sun","Mon","Tue","Wed","Thu","Fri","Sat")</f>
        <v>Thu</v>
      </c>
      <c r="J22" s="8"/>
      <c r="K22" s="8" t="str">
        <f>CHOOSE(WEEKDAY(K23),"Sun","Mon","Tue","Wed","Thu","Fri","Sat")</f>
        <v>Fri</v>
      </c>
      <c r="L22" s="8"/>
      <c r="M22" s="8" t="str">
        <f>CHOOSE(WEEKDAY(M23),"Sun","Mon","Tue","Wed","Thu","Fri","Sat")</f>
        <v>Sat</v>
      </c>
      <c r="N22" s="8"/>
      <c r="O22" s="8" t="str">
        <f>CHOOSE(WEEKDAY(O23),"Sun","Mon","Tue","Wed","Thu","Fri","Sat")</f>
        <v>Sun</v>
      </c>
      <c r="P22" s="8"/>
      <c r="Q22" s="8" t="s">
        <v>8</v>
      </c>
      <c r="R22" s="8" t="s">
        <v>9</v>
      </c>
      <c r="S22" s="8" t="s">
        <v>10</v>
      </c>
      <c r="T22" s="8" t="s">
        <v>11</v>
      </c>
      <c r="U22" s="8" t="s">
        <v>12</v>
      </c>
    </row>
    <row r="23" spans="1:21" x14ac:dyDescent="0.25">
      <c r="A23" s="8"/>
      <c r="B23" s="8"/>
      <c r="C23" s="9">
        <f>$B$3+7</f>
        <v>46335</v>
      </c>
      <c r="D23" s="9"/>
      <c r="E23" s="9">
        <f>$B$3+8</f>
        <v>46336</v>
      </c>
      <c r="F23" s="9"/>
      <c r="G23" s="9">
        <f>$B$3+9</f>
        <v>46337</v>
      </c>
      <c r="H23" s="9"/>
      <c r="I23" s="9">
        <f>$B$3+10</f>
        <v>46338</v>
      </c>
      <c r="J23" s="9"/>
      <c r="K23" s="9">
        <f>$B$3+11</f>
        <v>46339</v>
      </c>
      <c r="L23" s="9"/>
      <c r="M23" s="9">
        <f>$B$3+12</f>
        <v>46340</v>
      </c>
      <c r="N23" s="9"/>
      <c r="O23" s="9">
        <f>$B$3+13</f>
        <v>46341</v>
      </c>
      <c r="P23" s="9"/>
      <c r="Q23" s="8"/>
      <c r="R23" s="8"/>
      <c r="S23" s="8"/>
      <c r="T23" s="8"/>
      <c r="U23" s="8"/>
    </row>
    <row r="24" spans="1:21" x14ac:dyDescent="0.25">
      <c r="A24" s="8"/>
      <c r="B24" s="8"/>
      <c r="C24" s="8" t="s">
        <v>13</v>
      </c>
      <c r="D24" s="8" t="s">
        <v>14</v>
      </c>
      <c r="E24" s="8" t="s">
        <v>13</v>
      </c>
      <c r="F24" s="8" t="s">
        <v>14</v>
      </c>
      <c r="G24" s="8" t="s">
        <v>13</v>
      </c>
      <c r="H24" s="8" t="s">
        <v>14</v>
      </c>
      <c r="I24" s="8" t="s">
        <v>13</v>
      </c>
      <c r="J24" s="8" t="s">
        <v>14</v>
      </c>
      <c r="K24" s="8" t="s">
        <v>13</v>
      </c>
      <c r="L24" s="8" t="s">
        <v>14</v>
      </c>
      <c r="M24" s="8" t="s">
        <v>13</v>
      </c>
      <c r="N24" s="8" t="s">
        <v>14</v>
      </c>
      <c r="O24" s="8" t="s">
        <v>13</v>
      </c>
      <c r="P24" s="8" t="s">
        <v>14</v>
      </c>
      <c r="Q24" s="8"/>
      <c r="R24" s="8"/>
      <c r="S24" s="8"/>
      <c r="T24" s="8"/>
      <c r="U24" s="8"/>
    </row>
    <row r="25" spans="1:21" x14ac:dyDescent="0.25">
      <c r="A25" s="10" t="s">
        <v>15</v>
      </c>
      <c r="B25" s="10" t="s">
        <v>16</v>
      </c>
      <c r="C25" s="11">
        <v>0.2916666666666667</v>
      </c>
      <c r="D25" s="11">
        <v>0.6458333333333334</v>
      </c>
      <c r="E25" s="11">
        <v>0.2916666666666667</v>
      </c>
      <c r="F25" s="11">
        <v>0.6458333333333334</v>
      </c>
      <c r="G25" s="11">
        <v>0.2916666666666667</v>
      </c>
      <c r="H25" s="11">
        <v>0.6458333333333334</v>
      </c>
      <c r="I25" s="11">
        <v>0.2916666666666667</v>
      </c>
      <c r="J25" s="11">
        <v>0.6458333333333334</v>
      </c>
      <c r="K25" s="12"/>
      <c r="L25" s="12"/>
      <c r="M25" s="12"/>
      <c r="N25" s="12"/>
      <c r="O25" s="11">
        <v>0.3333333333333333</v>
      </c>
      <c r="P25" s="11">
        <v>0.5</v>
      </c>
      <c r="Q25" s="13">
        <v>30</v>
      </c>
      <c r="R25" s="14">
        <f>IF(AND(ISNUMBER(C25),ISNUMBER(D25)),(D25-C25+IF(D25&lt;C25,1,0))*24,0)+IF(AND(ISNUMBER(E25),ISNUMBER(F25)),(F25-E25+IF(F25&lt;E25,1,0))*24,0)+IF(AND(ISNUMBER(G25),ISNUMBER(H25)),(H25-G25+IF(H25&lt;G25,1,0))*24,0)+IF(AND(ISNUMBER(I25),ISNUMBER(J25)),(J25-I25+IF(J25&lt;I25,1,0))*24,0)+IF(AND(ISNUMBER(K25),ISNUMBER(L25)),(L25-K25+IF(L25&lt;K25,1,0))*24,0)+IF(AND(ISNUMBER(M25),ISNUMBER(N25)),(N25-M25+IF(N25&lt;M25,1,0))*24,0)+IF(AND(ISNUMBER(O25),ISNUMBER(P25)),(P25-O25+IF(P25&lt;O25,1,0))*24,0)-(IF(AND(ISNUMBER(C25),ISNUMBER(D25)),1,0)+IF(AND(ISNUMBER(E25),ISNUMBER(F25)),1,0)+IF(AND(ISNUMBER(G25),ISNUMBER(H25)),1,0)+IF(AND(ISNUMBER(I25),ISNUMBER(J25)),1,0)+IF(AND(ISNUMBER(K25),ISNUMBER(L25)),1,0)+IF(AND(ISNUMBER(M25),ISNUMBER(N25)),1,0)+IF(AND(ISNUMBER(O25),ISNUMBER(P25)),1,0))*Q25/60</f>
        <v>35.5</v>
      </c>
      <c r="S25" s="15">
        <f>MAX(0,R25-$B$4)</f>
        <v>0</v>
      </c>
      <c r="T25" s="16">
        <v>38</v>
      </c>
      <c r="U25" s="17">
        <f>(R25-S25)*T25+S25*T25*$B$5</f>
        <v>1349</v>
      </c>
    </row>
    <row r="26" spans="1:21" x14ac:dyDescent="0.25">
      <c r="A26" s="10" t="s">
        <v>17</v>
      </c>
      <c r="B26" s="10" t="s">
        <v>18</v>
      </c>
      <c r="C26" s="11">
        <v>0.25</v>
      </c>
      <c r="D26" s="11">
        <v>0.6041666666666666</v>
      </c>
      <c r="E26" s="11">
        <v>0.25</v>
      </c>
      <c r="F26" s="11">
        <v>0.6041666666666666</v>
      </c>
      <c r="G26" s="12"/>
      <c r="H26" s="12"/>
      <c r="I26" s="12"/>
      <c r="J26" s="12"/>
      <c r="K26" s="11">
        <v>0.25</v>
      </c>
      <c r="L26" s="11">
        <v>0.6041666666666666</v>
      </c>
      <c r="M26" s="11">
        <v>0.25</v>
      </c>
      <c r="N26" s="11">
        <v>0.6041666666666666</v>
      </c>
      <c r="O26" s="12"/>
      <c r="P26" s="12"/>
      <c r="Q26" s="13">
        <v>30</v>
      </c>
      <c r="R26" s="14">
        <f>IF(AND(ISNUMBER(C26),ISNUMBER(D26)),(D26-C26+IF(D26&lt;C26,1,0))*24,0)+IF(AND(ISNUMBER(E26),ISNUMBER(F26)),(F26-E26+IF(F26&lt;E26,1,0))*24,0)+IF(AND(ISNUMBER(G26),ISNUMBER(H26)),(H26-G26+IF(H26&lt;G26,1,0))*24,0)+IF(AND(ISNUMBER(I26),ISNUMBER(J26)),(J26-I26+IF(J26&lt;I26,1,0))*24,0)+IF(AND(ISNUMBER(K26),ISNUMBER(L26)),(L26-K26+IF(L26&lt;K26,1,0))*24,0)+IF(AND(ISNUMBER(M26),ISNUMBER(N26)),(N26-M26+IF(N26&lt;M26,1,0))*24,0)+IF(AND(ISNUMBER(O26),ISNUMBER(P26)),(P26-O26+IF(P26&lt;O26,1,0))*24,0)-(IF(AND(ISNUMBER(C26),ISNUMBER(D26)),1,0)+IF(AND(ISNUMBER(E26),ISNUMBER(F26)),1,0)+IF(AND(ISNUMBER(G26),ISNUMBER(H26)),1,0)+IF(AND(ISNUMBER(I26),ISNUMBER(J26)),1,0)+IF(AND(ISNUMBER(K26),ISNUMBER(L26)),1,0)+IF(AND(ISNUMBER(M26),ISNUMBER(N26)),1,0)+IF(AND(ISNUMBER(O26),ISNUMBER(P26)),1,0))*Q26/60</f>
        <v>32</v>
      </c>
      <c r="S26" s="15">
        <f>MAX(0,R26-$B$4)</f>
        <v>0</v>
      </c>
      <c r="T26" s="16">
        <v>33.5</v>
      </c>
      <c r="U26" s="17">
        <f>(R26-S26)*T26+S26*T26*$B$5</f>
        <v>1072</v>
      </c>
    </row>
    <row r="27" spans="1:21" x14ac:dyDescent="0.25">
      <c r="A27" s="10" t="s">
        <v>19</v>
      </c>
      <c r="B27" s="10" t="s">
        <v>20</v>
      </c>
      <c r="C27" s="12"/>
      <c r="D27" s="12"/>
      <c r="E27" s="11">
        <v>0.25</v>
      </c>
      <c r="F27" s="11">
        <v>0.6041666666666666</v>
      </c>
      <c r="G27" s="11">
        <v>0.25</v>
      </c>
      <c r="H27" s="11">
        <v>0.6041666666666666</v>
      </c>
      <c r="I27" s="11">
        <v>0.25</v>
      </c>
      <c r="J27" s="11">
        <v>0.6041666666666666</v>
      </c>
      <c r="K27" s="12"/>
      <c r="L27" s="12"/>
      <c r="M27" s="12"/>
      <c r="N27" s="12"/>
      <c r="O27" s="11">
        <v>0.25</v>
      </c>
      <c r="P27" s="11">
        <v>0.6041666666666666</v>
      </c>
      <c r="Q27" s="13">
        <v>30</v>
      </c>
      <c r="R27" s="14">
        <f>IF(AND(ISNUMBER(C27),ISNUMBER(D27)),(D27-C27+IF(D27&lt;C27,1,0))*24,0)+IF(AND(ISNUMBER(E27),ISNUMBER(F27)),(F27-E27+IF(F27&lt;E27,1,0))*24,0)+IF(AND(ISNUMBER(G27),ISNUMBER(H27)),(H27-G27+IF(H27&lt;G27,1,0))*24,0)+IF(AND(ISNUMBER(I27),ISNUMBER(J27)),(J27-I27+IF(J27&lt;I27,1,0))*24,0)+IF(AND(ISNUMBER(K27),ISNUMBER(L27)),(L27-K27+IF(L27&lt;K27,1,0))*24,0)+IF(AND(ISNUMBER(M27),ISNUMBER(N27)),(N27-M27+IF(N27&lt;M27,1,0))*24,0)+IF(AND(ISNUMBER(O27),ISNUMBER(P27)),(P27-O27+IF(P27&lt;O27,1,0))*24,0)-(IF(AND(ISNUMBER(C27),ISNUMBER(D27)),1,0)+IF(AND(ISNUMBER(E27),ISNUMBER(F27)),1,0)+IF(AND(ISNUMBER(G27),ISNUMBER(H27)),1,0)+IF(AND(ISNUMBER(I27),ISNUMBER(J27)),1,0)+IF(AND(ISNUMBER(K27),ISNUMBER(L27)),1,0)+IF(AND(ISNUMBER(M27),ISNUMBER(N27)),1,0)+IF(AND(ISNUMBER(O27),ISNUMBER(P27)),1,0))*Q27/60</f>
        <v>32</v>
      </c>
      <c r="S27" s="15">
        <f>MAX(0,R27-$B$4)</f>
        <v>0</v>
      </c>
      <c r="T27" s="16">
        <v>30</v>
      </c>
      <c r="U27" s="17">
        <f>(R27-S27)*T27+S27*T27*$B$5</f>
        <v>960</v>
      </c>
    </row>
    <row r="28" spans="1:21" x14ac:dyDescent="0.25">
      <c r="A28" s="10" t="s">
        <v>21</v>
      </c>
      <c r="B28" s="10" t="s">
        <v>20</v>
      </c>
      <c r="C28" s="11">
        <v>0.3333333333333333</v>
      </c>
      <c r="D28" s="11">
        <v>0.6875</v>
      </c>
      <c r="E28" s="11">
        <v>0.3333333333333333</v>
      </c>
      <c r="F28" s="11">
        <v>0.6875</v>
      </c>
      <c r="G28" s="12"/>
      <c r="H28" s="12"/>
      <c r="I28" s="11">
        <v>0.3333333333333333</v>
      </c>
      <c r="J28" s="11">
        <v>0.6875</v>
      </c>
      <c r="K28" s="11">
        <v>0.3333333333333333</v>
      </c>
      <c r="L28" s="11">
        <v>0.6875</v>
      </c>
      <c r="M28" s="11">
        <v>0.25</v>
      </c>
      <c r="N28" s="11">
        <v>0.6041666666666666</v>
      </c>
      <c r="O28" s="12"/>
      <c r="P28" s="12"/>
      <c r="Q28" s="13">
        <v>30</v>
      </c>
      <c r="R28" s="14">
        <f>IF(AND(ISNUMBER(C28),ISNUMBER(D28)),(D28-C28+IF(D28&lt;C28,1,0))*24,0)+IF(AND(ISNUMBER(E28),ISNUMBER(F28)),(F28-E28+IF(F28&lt;E28,1,0))*24,0)+IF(AND(ISNUMBER(G28),ISNUMBER(H28)),(H28-G28+IF(H28&lt;G28,1,0))*24,0)+IF(AND(ISNUMBER(I28),ISNUMBER(J28)),(J28-I28+IF(J28&lt;I28,1,0))*24,0)+IF(AND(ISNUMBER(K28),ISNUMBER(L28)),(L28-K28+IF(L28&lt;K28,1,0))*24,0)+IF(AND(ISNUMBER(M28),ISNUMBER(N28)),(N28-M28+IF(N28&lt;M28,1,0))*24,0)+IF(AND(ISNUMBER(O28),ISNUMBER(P28)),(P28-O28+IF(P28&lt;O28,1,0))*24,0)-(IF(AND(ISNUMBER(C28),ISNUMBER(D28)),1,0)+IF(AND(ISNUMBER(E28),ISNUMBER(F28)),1,0)+IF(AND(ISNUMBER(G28),ISNUMBER(H28)),1,0)+IF(AND(ISNUMBER(I28),ISNUMBER(J28)),1,0)+IF(AND(ISNUMBER(K28),ISNUMBER(L28)),1,0)+IF(AND(ISNUMBER(M28),ISNUMBER(N28)),1,0)+IF(AND(ISNUMBER(O28),ISNUMBER(P28)),1,0))*Q28/60</f>
        <v>40</v>
      </c>
      <c r="S28" s="15">
        <f>MAX(0,R28-$B$4)</f>
        <v>2</v>
      </c>
      <c r="T28" s="16">
        <v>30</v>
      </c>
      <c r="U28" s="17">
        <f>(R28-S28)*T28+S28*T28*$B$5</f>
        <v>1230</v>
      </c>
    </row>
    <row r="29" spans="1:21" x14ac:dyDescent="0.25">
      <c r="A29" s="10" t="s">
        <v>22</v>
      </c>
      <c r="B29" s="10" t="s">
        <v>23</v>
      </c>
      <c r="C29" s="11">
        <v>0.3333333333333333</v>
      </c>
      <c r="D29" s="11">
        <v>0.6875</v>
      </c>
      <c r="E29" s="12"/>
      <c r="F29" s="12"/>
      <c r="G29" s="11">
        <v>0.3333333333333333</v>
      </c>
      <c r="H29" s="11">
        <v>0.6875</v>
      </c>
      <c r="I29" s="12"/>
      <c r="J29" s="12"/>
      <c r="K29" s="12"/>
      <c r="L29" s="12"/>
      <c r="M29" s="11">
        <v>0.3333333333333333</v>
      </c>
      <c r="N29" s="11">
        <v>0.6875</v>
      </c>
      <c r="O29" s="11">
        <v>0.3333333333333333</v>
      </c>
      <c r="P29" s="11">
        <v>0.6875</v>
      </c>
      <c r="Q29" s="13">
        <v>30</v>
      </c>
      <c r="R29" s="14">
        <f>IF(AND(ISNUMBER(C29),ISNUMBER(D29)),(D29-C29+IF(D29&lt;C29,1,0))*24,0)+IF(AND(ISNUMBER(E29),ISNUMBER(F29)),(F29-E29+IF(F29&lt;E29,1,0))*24,0)+IF(AND(ISNUMBER(G29),ISNUMBER(H29)),(H29-G29+IF(H29&lt;G29,1,0))*24,0)+IF(AND(ISNUMBER(I29),ISNUMBER(J29)),(J29-I29+IF(J29&lt;I29,1,0))*24,0)+IF(AND(ISNUMBER(K29),ISNUMBER(L29)),(L29-K29+IF(L29&lt;K29,1,0))*24,0)+IF(AND(ISNUMBER(M29),ISNUMBER(N29)),(N29-M29+IF(N29&lt;M29,1,0))*24,0)+IF(AND(ISNUMBER(O29),ISNUMBER(P29)),(P29-O29+IF(P29&lt;O29,1,0))*24,0)-(IF(AND(ISNUMBER(C29),ISNUMBER(D29)),1,0)+IF(AND(ISNUMBER(E29),ISNUMBER(F29)),1,0)+IF(AND(ISNUMBER(G29),ISNUMBER(H29)),1,0)+IF(AND(ISNUMBER(I29),ISNUMBER(J29)),1,0)+IF(AND(ISNUMBER(K29),ISNUMBER(L29)),1,0)+IF(AND(ISNUMBER(M29),ISNUMBER(N29)),1,0)+IF(AND(ISNUMBER(O29),ISNUMBER(P29)),1,0))*Q29/60</f>
        <v>32</v>
      </c>
      <c r="S29" s="15">
        <f>MAX(0,R29-$B$4)</f>
        <v>0</v>
      </c>
      <c r="T29" s="16">
        <v>29</v>
      </c>
      <c r="U29" s="17">
        <f>(R29-S29)*T29+S29*T29*$B$5</f>
        <v>928</v>
      </c>
    </row>
    <row r="30" spans="1:21" x14ac:dyDescent="0.25">
      <c r="A30" s="10" t="s">
        <v>24</v>
      </c>
      <c r="B30" s="10" t="s">
        <v>25</v>
      </c>
      <c r="C30" s="11">
        <v>0.2916666666666667</v>
      </c>
      <c r="D30" s="11">
        <v>0.625</v>
      </c>
      <c r="E30" s="12"/>
      <c r="F30" s="12"/>
      <c r="G30" s="11">
        <v>0.2916666666666667</v>
      </c>
      <c r="H30" s="11">
        <v>0.625</v>
      </c>
      <c r="I30" s="11">
        <v>0.2916666666666667</v>
      </c>
      <c r="J30" s="11">
        <v>0.625</v>
      </c>
      <c r="K30" s="11">
        <v>0.2916666666666667</v>
      </c>
      <c r="L30" s="11">
        <v>0.625</v>
      </c>
      <c r="M30" s="12"/>
      <c r="N30" s="12"/>
      <c r="O30" s="11">
        <v>0.2916666666666667</v>
      </c>
      <c r="P30" s="11">
        <v>0.625</v>
      </c>
      <c r="Q30" s="13">
        <v>30</v>
      </c>
      <c r="R30" s="14">
        <f>IF(AND(ISNUMBER(C30),ISNUMBER(D30)),(D30-C30+IF(D30&lt;C30,1,0))*24,0)+IF(AND(ISNUMBER(E30),ISNUMBER(F30)),(F30-E30+IF(F30&lt;E30,1,0))*24,0)+IF(AND(ISNUMBER(G30),ISNUMBER(H30)),(H30-G30+IF(H30&lt;G30,1,0))*24,0)+IF(AND(ISNUMBER(I30),ISNUMBER(J30)),(J30-I30+IF(J30&lt;I30,1,0))*24,0)+IF(AND(ISNUMBER(K30),ISNUMBER(L30)),(L30-K30+IF(L30&lt;K30,1,0))*24,0)+IF(AND(ISNUMBER(M30),ISNUMBER(N30)),(N30-M30+IF(N30&lt;M30,1,0))*24,0)+IF(AND(ISNUMBER(O30),ISNUMBER(P30)),(P30-O30+IF(P30&lt;O30,1,0))*24,0)-(IF(AND(ISNUMBER(C30),ISNUMBER(D30)),1,0)+IF(AND(ISNUMBER(E30),ISNUMBER(F30)),1,0)+IF(AND(ISNUMBER(G30),ISNUMBER(H30)),1,0)+IF(AND(ISNUMBER(I30),ISNUMBER(J30)),1,0)+IF(AND(ISNUMBER(K30),ISNUMBER(L30)),1,0)+IF(AND(ISNUMBER(M30),ISNUMBER(N30)),1,0)+IF(AND(ISNUMBER(O30),ISNUMBER(P30)),1,0))*Q30/60</f>
        <v>37.5</v>
      </c>
      <c r="S30" s="15">
        <f>MAX(0,R30-$B$4)</f>
        <v>0</v>
      </c>
      <c r="T30" s="16">
        <v>34</v>
      </c>
      <c r="U30" s="17">
        <f>(R30-S30)*T30+S30*T30*$B$5</f>
        <v>1275</v>
      </c>
    </row>
    <row r="31" spans="1:21" x14ac:dyDescent="0.25">
      <c r="A31" s="10" t="s">
        <v>26</v>
      </c>
      <c r="B31" s="10" t="s">
        <v>27</v>
      </c>
      <c r="C31" s="12"/>
      <c r="D31" s="12"/>
      <c r="E31" s="11">
        <v>0.4166666666666667</v>
      </c>
      <c r="F31" s="11">
        <v>0.5833333333333334</v>
      </c>
      <c r="G31" s="12"/>
      <c r="H31" s="12"/>
      <c r="I31" s="12"/>
      <c r="J31" s="12"/>
      <c r="K31" s="11">
        <v>0.4166666666666667</v>
      </c>
      <c r="L31" s="11">
        <v>0.5833333333333334</v>
      </c>
      <c r="M31" s="11">
        <v>0.4166666666666667</v>
      </c>
      <c r="N31" s="11">
        <v>0.5833333333333334</v>
      </c>
      <c r="O31" s="11">
        <v>0.4166666666666667</v>
      </c>
      <c r="P31" s="11">
        <v>0.5833333333333334</v>
      </c>
      <c r="Q31" s="13">
        <v>0</v>
      </c>
      <c r="R31" s="14">
        <f>IF(AND(ISNUMBER(C31),ISNUMBER(D31)),(D31-C31+IF(D31&lt;C31,1,0))*24,0)+IF(AND(ISNUMBER(E31),ISNUMBER(F31)),(F31-E31+IF(F31&lt;E31,1,0))*24,0)+IF(AND(ISNUMBER(G31),ISNUMBER(H31)),(H31-G31+IF(H31&lt;G31,1,0))*24,0)+IF(AND(ISNUMBER(I31),ISNUMBER(J31)),(J31-I31+IF(J31&lt;I31,1,0))*24,0)+IF(AND(ISNUMBER(K31),ISNUMBER(L31)),(L31-K31+IF(L31&lt;K31,1,0))*24,0)+IF(AND(ISNUMBER(M31),ISNUMBER(N31)),(N31-M31+IF(N31&lt;M31,1,0))*24,0)+IF(AND(ISNUMBER(O31),ISNUMBER(P31)),(P31-O31+IF(P31&lt;O31,1,0))*24,0)-(IF(AND(ISNUMBER(C31),ISNUMBER(D31)),1,0)+IF(AND(ISNUMBER(E31),ISNUMBER(F31)),1,0)+IF(AND(ISNUMBER(G31),ISNUMBER(H31)),1,0)+IF(AND(ISNUMBER(I31),ISNUMBER(J31)),1,0)+IF(AND(ISNUMBER(K31),ISNUMBER(L31)),1,0)+IF(AND(ISNUMBER(M31),ISNUMBER(N31)),1,0)+IF(AND(ISNUMBER(O31),ISNUMBER(P31)),1,0))*Q31/60</f>
        <v>16</v>
      </c>
      <c r="S31" s="15">
        <f>MAX(0,R31-$B$4)</f>
        <v>0</v>
      </c>
      <c r="T31" s="16">
        <v>29</v>
      </c>
      <c r="U31" s="17">
        <f>(R31-S31)*T31+S31*T31*$B$5</f>
        <v>464</v>
      </c>
    </row>
    <row r="32" spans="1:21" x14ac:dyDescent="0.25">
      <c r="A32" s="10" t="s">
        <v>28</v>
      </c>
      <c r="B32" s="10" t="s">
        <v>29</v>
      </c>
      <c r="C32" s="12"/>
      <c r="D32" s="12"/>
      <c r="E32" s="12"/>
      <c r="F32" s="12"/>
      <c r="G32" s="11">
        <v>0.9583333333333334</v>
      </c>
      <c r="H32" s="11">
        <v>0.2916666666666667</v>
      </c>
      <c r="I32" s="11">
        <v>0.9583333333333334</v>
      </c>
      <c r="J32" s="11">
        <v>0.2916666666666667</v>
      </c>
      <c r="K32" s="11">
        <v>0.9583333333333334</v>
      </c>
      <c r="L32" s="11">
        <v>0.2916666666666667</v>
      </c>
      <c r="M32" s="12"/>
      <c r="N32" s="12"/>
      <c r="O32" s="12"/>
      <c r="P32" s="12"/>
      <c r="Q32" s="13">
        <v>30</v>
      </c>
      <c r="R32" s="14">
        <f>IF(AND(ISNUMBER(C32),ISNUMBER(D32)),(D32-C32+IF(D32&lt;C32,1,0))*24,0)+IF(AND(ISNUMBER(E32),ISNUMBER(F32)),(F32-E32+IF(F32&lt;E32,1,0))*24,0)+IF(AND(ISNUMBER(G32),ISNUMBER(H32)),(H32-G32+IF(H32&lt;G32,1,0))*24,0)+IF(AND(ISNUMBER(I32),ISNUMBER(J32)),(J32-I32+IF(J32&lt;I32,1,0))*24,0)+IF(AND(ISNUMBER(K32),ISNUMBER(L32)),(L32-K32+IF(L32&lt;K32,1,0))*24,0)+IF(AND(ISNUMBER(M32),ISNUMBER(N32)),(N32-M32+IF(N32&lt;M32,1,0))*24,0)+IF(AND(ISNUMBER(O32),ISNUMBER(P32)),(P32-O32+IF(P32&lt;O32,1,0))*24,0)-(IF(AND(ISNUMBER(C32),ISNUMBER(D32)),1,0)+IF(AND(ISNUMBER(E32),ISNUMBER(F32)),1,0)+IF(AND(ISNUMBER(G32),ISNUMBER(H32)),1,0)+IF(AND(ISNUMBER(I32),ISNUMBER(J32)),1,0)+IF(AND(ISNUMBER(K32),ISNUMBER(L32)),1,0)+IF(AND(ISNUMBER(M32),ISNUMBER(N32)),1,0)+IF(AND(ISNUMBER(O32),ISNUMBER(P32)),1,0))*Q32/60</f>
        <v>22.5</v>
      </c>
      <c r="S32" s="15">
        <f>MAX(0,R32-$B$4)</f>
        <v>0</v>
      </c>
      <c r="T32" s="16">
        <v>32</v>
      </c>
      <c r="U32" s="17">
        <f>(R32-S32)*T32+S32*T32*$B$5</f>
        <v>720</v>
      </c>
    </row>
    <row r="33" spans="2:21" x14ac:dyDescent="0.25">
      <c r="B33" s="18" t="s">
        <v>30</v>
      </c>
      <c r="R33" s="14">
        <f>SUM(R25:R32)</f>
        <v>247.5</v>
      </c>
      <c r="S33" s="14">
        <f>SUM(S25:S32)</f>
        <v>2</v>
      </c>
      <c r="U33" s="17">
        <f>SUM(U25:U32)</f>
        <v>7998</v>
      </c>
    </row>
    <row r="35" ht="30" customHeight="1" spans="1:6" x14ac:dyDescent="0.25">
      <c r="A35" s="8" t="s">
        <v>6</v>
      </c>
      <c r="B35" s="8" t="s">
        <v>32</v>
      </c>
      <c r="C35" s="8" t="s">
        <v>33</v>
      </c>
      <c r="D35" s="8" t="s">
        <v>34</v>
      </c>
      <c r="E35" s="8" t="s">
        <v>10</v>
      </c>
      <c r="F35" s="8" t="s">
        <v>12</v>
      </c>
    </row>
    <row r="36" spans="1:6" x14ac:dyDescent="0.25">
      <c r="A36" s="10" t="s">
        <v>15</v>
      </c>
      <c r="B36" s="15">
        <f>R11</f>
        <v>40</v>
      </c>
      <c r="C36" s="15">
        <f>R25</f>
        <v>35.5</v>
      </c>
      <c r="D36" s="14">
        <f>R11+R25</f>
        <v>75.5</v>
      </c>
      <c r="E36" s="15">
        <f>S11+S25</f>
        <v>2</v>
      </c>
      <c r="F36" s="17">
        <f>U11+U25</f>
        <v>2907</v>
      </c>
    </row>
    <row r="37" spans="1:6" x14ac:dyDescent="0.25">
      <c r="A37" s="10" t="s">
        <v>17</v>
      </c>
      <c r="B37" s="15">
        <f>R12</f>
        <v>32</v>
      </c>
      <c r="C37" s="15">
        <f>R26</f>
        <v>32</v>
      </c>
      <c r="D37" s="14">
        <f>R12+R26</f>
        <v>64</v>
      </c>
      <c r="E37" s="15">
        <f>S12+S26</f>
        <v>0</v>
      </c>
      <c r="F37" s="17">
        <f>U12+U26</f>
        <v>2144</v>
      </c>
    </row>
    <row r="38" spans="1:6" x14ac:dyDescent="0.25">
      <c r="A38" s="10" t="s">
        <v>19</v>
      </c>
      <c r="B38" s="15">
        <f>R13</f>
        <v>32</v>
      </c>
      <c r="C38" s="15">
        <f>R27</f>
        <v>32</v>
      </c>
      <c r="D38" s="14">
        <f>R13+R27</f>
        <v>64</v>
      </c>
      <c r="E38" s="15">
        <f>S13+S27</f>
        <v>0</v>
      </c>
      <c r="F38" s="17">
        <f>U13+U27</f>
        <v>1920</v>
      </c>
    </row>
    <row r="39" spans="1:6" x14ac:dyDescent="0.25">
      <c r="A39" s="10" t="s">
        <v>21</v>
      </c>
      <c r="B39" s="15">
        <f>R14</f>
        <v>32</v>
      </c>
      <c r="C39" s="15">
        <f>R28</f>
        <v>40</v>
      </c>
      <c r="D39" s="14">
        <f>R14+R28</f>
        <v>72</v>
      </c>
      <c r="E39" s="15">
        <f>S14+S28</f>
        <v>2</v>
      </c>
      <c r="F39" s="17">
        <f>U14+U28</f>
        <v>2190</v>
      </c>
    </row>
    <row r="40" spans="1:6" x14ac:dyDescent="0.25">
      <c r="A40" s="10" t="s">
        <v>22</v>
      </c>
      <c r="B40" s="15">
        <f>R15</f>
        <v>32</v>
      </c>
      <c r="C40" s="15">
        <f>R29</f>
        <v>32</v>
      </c>
      <c r="D40" s="14">
        <f>R15+R29</f>
        <v>64</v>
      </c>
      <c r="E40" s="15">
        <f>S15+S29</f>
        <v>0</v>
      </c>
      <c r="F40" s="17">
        <f>U15+U29</f>
        <v>1856</v>
      </c>
    </row>
    <row r="41" spans="1:6" x14ac:dyDescent="0.25">
      <c r="A41" s="10" t="s">
        <v>24</v>
      </c>
      <c r="B41" s="15">
        <f>R16</f>
        <v>37.5</v>
      </c>
      <c r="C41" s="15">
        <f>R30</f>
        <v>37.5</v>
      </c>
      <c r="D41" s="14">
        <f>R16+R30</f>
        <v>75</v>
      </c>
      <c r="E41" s="15">
        <f>S16+S30</f>
        <v>0</v>
      </c>
      <c r="F41" s="17">
        <f>U16+U30</f>
        <v>2550</v>
      </c>
    </row>
    <row r="42" spans="1:6" x14ac:dyDescent="0.25">
      <c r="A42" s="10" t="s">
        <v>26</v>
      </c>
      <c r="B42" s="15">
        <f>R17</f>
        <v>16</v>
      </c>
      <c r="C42" s="15">
        <f>R31</f>
        <v>16</v>
      </c>
      <c r="D42" s="14">
        <f>R17+R31</f>
        <v>32</v>
      </c>
      <c r="E42" s="15">
        <f>S17+S31</f>
        <v>0</v>
      </c>
      <c r="F42" s="17">
        <f>U17+U31</f>
        <v>928</v>
      </c>
    </row>
    <row r="43" spans="1:6" x14ac:dyDescent="0.25">
      <c r="A43" s="10" t="s">
        <v>28</v>
      </c>
      <c r="B43" s="15">
        <f>R18</f>
        <v>22.5</v>
      </c>
      <c r="C43" s="15">
        <f>R32</f>
        <v>22.5</v>
      </c>
      <c r="D43" s="14">
        <f>R18+R32</f>
        <v>45</v>
      </c>
      <c r="E43" s="15">
        <f>S18+S32</f>
        <v>0</v>
      </c>
      <c r="F43" s="17">
        <f>U18+U32</f>
        <v>1440</v>
      </c>
    </row>
    <row r="44" spans="1:6" x14ac:dyDescent="0.25">
      <c r="A44" s="19" t="s">
        <v>30</v>
      </c>
      <c r="B44" s="14">
        <f>SUM(B36:B43)</f>
        <v>244</v>
      </c>
      <c r="C44" s="14">
        <f>SUM(C36:C43)</f>
        <v>247.5</v>
      </c>
      <c r="D44" s="14">
        <f>SUM(D36:D43)</f>
        <v>491.5</v>
      </c>
      <c r="E44" s="14">
        <f>SUM(E36:E43)</f>
        <v>4</v>
      </c>
      <c r="F44" s="17">
        <f>SUM(F36:F43)</f>
        <v>15935</v>
      </c>
    </row>
    <row r="46" ht="30" customHeight="1" spans="1:21" x14ac:dyDescent="0.25">
      <c r="A46" s="20" t="s">
        <v>35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</row>
    <row r="48" ht="30" customHeight="1" spans="1:21" x14ac:dyDescent="0.25">
      <c r="A48" s="21" t="s">
        <v>36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</row>
  </sheetData>
  <mergeCells count="48">
    <mergeCell ref="A1:U1"/>
    <mergeCell ref="A2:U2"/>
    <mergeCell ref="A7:U7"/>
    <mergeCell ref="C8:D8"/>
    <mergeCell ref="E8:F8"/>
    <mergeCell ref="G8:H8"/>
    <mergeCell ref="I8:J8"/>
    <mergeCell ref="K8:L8"/>
    <mergeCell ref="M8:N8"/>
    <mergeCell ref="O8:P8"/>
    <mergeCell ref="A8:A10"/>
    <mergeCell ref="B8:B10"/>
    <mergeCell ref="C9:D9"/>
    <mergeCell ref="E9:F9"/>
    <mergeCell ref="G9:H9"/>
    <mergeCell ref="I9:J9"/>
    <mergeCell ref="K9:L9"/>
    <mergeCell ref="M9:N9"/>
    <mergeCell ref="O9:P9"/>
    <mergeCell ref="Q8:Q10"/>
    <mergeCell ref="R8:R10"/>
    <mergeCell ref="S8:S10"/>
    <mergeCell ref="T8:T10"/>
    <mergeCell ref="U8:U10"/>
    <mergeCell ref="A21:U21"/>
    <mergeCell ref="C22:D22"/>
    <mergeCell ref="E22:F22"/>
    <mergeCell ref="G22:H22"/>
    <mergeCell ref="I22:J22"/>
    <mergeCell ref="K22:L22"/>
    <mergeCell ref="M22:N22"/>
    <mergeCell ref="O22:P22"/>
    <mergeCell ref="A22:A24"/>
    <mergeCell ref="B22:B24"/>
    <mergeCell ref="C23:D23"/>
    <mergeCell ref="E23:F23"/>
    <mergeCell ref="G23:H23"/>
    <mergeCell ref="I23:J23"/>
    <mergeCell ref="K23:L23"/>
    <mergeCell ref="M23:N23"/>
    <mergeCell ref="O23:P23"/>
    <mergeCell ref="Q22:Q24"/>
    <mergeCell ref="R22:R24"/>
    <mergeCell ref="S22:S24"/>
    <mergeCell ref="T22:T24"/>
    <mergeCell ref="U22:U24"/>
    <mergeCell ref="A46:U46"/>
    <mergeCell ref="A48:U48"/>
  </mergeCells>
  <hyperlinks>
    <hyperlink ref="A48" r:id="rId1"/>
  </hyperlink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Fortnightly roster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2026-10-26T14:36:32Z</dcterms:created>
  <dcterms:modified xsi:type="dcterms:W3CDTF">2026-10-26T14:36:32Z</dcterms:modified>
</cp:coreProperties>
</file>