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5-Schicht-System" state="visible" r:id="rId4"/>
  </sheets>
  <calcPr calcId="171027" fullCalcOnLoad="1"/>
</workbook>
</file>

<file path=xl/sharedStrings.xml><?xml version="1.0" encoding="utf-8"?>
<sst xmlns="http://schemas.openxmlformats.org/spreadsheetml/2006/main" count="455" uniqueCount="49">
  <si>
    <t>Schichtplan-Vorlage: 5-Schicht-System</t>
  </si>
  <si>
    <t>Fünf Gruppen rund um die Uhr, Schichtfolge FFSSNN---- (zwei Früh, zwei Spät, zwei Nacht, vier frei). 40 Tage ab dem Montag im gelben Feld, also vier volle Durchläufe. Kürzel: F, S, N, X frei, U Urlaub.</t>
  </si>
  <si>
    <t>Woche 1 ab (Montag)</t>
  </si>
  <si>
    <t>Woche 1</t>
  </si>
  <si>
    <t>Woche 2</t>
  </si>
  <si>
    <t>Woche 3</t>
  </si>
  <si>
    <t>Woche 4</t>
  </si>
  <si>
    <t>Woche 5</t>
  </si>
  <si>
    <t>Woche 6</t>
  </si>
  <si>
    <t>Mitarbeiter/in</t>
  </si>
  <si>
    <t>Position</t>
  </si>
  <si>
    <t>Dienste</t>
  </si>
  <si>
    <t>Std.</t>
  </si>
  <si>
    <t>Ø Std./Woche</t>
  </si>
  <si>
    <t>Thomas Weber</t>
  </si>
  <si>
    <t>Gruppe A</t>
  </si>
  <si>
    <t>F</t>
  </si>
  <si>
    <t>S</t>
  </si>
  <si>
    <t>N</t>
  </si>
  <si>
    <t>X</t>
  </si>
  <si>
    <t>Jana Fischer</t>
  </si>
  <si>
    <t>Markus Meyer</t>
  </si>
  <si>
    <t>Gruppe B</t>
  </si>
  <si>
    <t>Sandra Koch</t>
  </si>
  <si>
    <t>Daniel Schäfer</t>
  </si>
  <si>
    <t>Gruppe C</t>
  </si>
  <si>
    <t>Nicole Bauer</t>
  </si>
  <si>
    <t>Sven Richter</t>
  </si>
  <si>
    <t>Gruppe D</t>
  </si>
  <si>
    <t>Melanie Klein</t>
  </si>
  <si>
    <t>Andreas Wolf</t>
  </si>
  <si>
    <t>Gruppe E</t>
  </si>
  <si>
    <t>Kerstin Schröder</t>
  </si>
  <si>
    <t>Besetzung Frühschicht</t>
  </si>
  <si>
    <t>Besetzung Spätschicht</t>
  </si>
  <si>
    <t>Besetzung Nachtschicht</t>
  </si>
  <si>
    <t>Kürzel</t>
  </si>
  <si>
    <t>Dienst</t>
  </si>
  <si>
    <t>Beginn</t>
  </si>
  <si>
    <t>Ende</t>
  </si>
  <si>
    <t>Frühschicht</t>
  </si>
  <si>
    <t>Spätschicht</t>
  </si>
  <si>
    <t>Nachtschicht</t>
  </si>
  <si>
    <t>Frei</t>
  </si>
  <si>
    <t>U</t>
  </si>
  <si>
    <t>Urlaub</t>
  </si>
  <si>
    <t>Beginn oder Ende hier ändern, dann werden alle Stunden oben neu berechnet. Gelbe Felder sind für Ihre Eingaben.</t>
  </si>
  <si>
    <t>Beispiel: zwei Personen je Gruppe, jede Gruppe zwei Tage nach der vorigen. An jedem Tag zwei Personen pro Schicht, zwei Gruppen haben frei. Im Schnitt 33,6 Stunden pro Woche; Zusatzschichten tragen Sie in die freien Tage ein.</t>
  </si>
  <si>
    <t>Alle Gruppen in einem Plan, Stunden und Zuschläge aus den Schichten? Das geht mit InShift: inshift.app/de/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</si>
</sst>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yyyy"/>
    <numFmt numFmtId="165" formatCode="dd.mm."/>
    <numFmt numFmtId="166" formatCode="0.0"/>
    <numFmt numFmtId="167" formatCode="hh:mm"/>
  </numFmts>
  <fonts count="8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color rgb="FF111827"/>
      <sz val="11"/>
    </font>
    <font>
      <b/>
      <color rgb="FF374151"/>
    </font>
    <font>
      <i/>
      <color rgb="FF6B7280"/>
      <sz val="10"/>
    </font>
    <font>
      <b/>
      <u/>
      <color rgb="FF2563EB"/>
    </font>
  </fonts>
  <fills count="7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3F4F6"/>
      </patternFill>
    </fill>
    <fill>
      <patternFill patternType="solid">
        <fgColor rgb="FFFEF3C7"/>
      </patternFill>
    </fill>
    <fill>
      <patternFill patternType="solid">
        <fgColor rgb="FFDBEAFE"/>
      </patternFill>
    </fill>
    <fill>
      <patternFill patternType="solid">
        <fgColor rgb="FFE0E7FF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164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3" fillId="4" borderId="1" xfId="0" applyFont="1" applyFill="1" applyBorder="1" applyAlignment="1">
      <alignment horizontal="center" vertical="center"/>
    </xf>
    <xf numFmtId="167" fontId="0" fillId="2" borderId="1" xfId="0" applyNumberForma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3">
    <dxf>
      <fill>
        <patternFill patternType="solid">
          <bgColor rgb="FFFECACA"/>
        </patternFill>
      </fill>
    </dxf>
    <dxf>
      <fill>
        <patternFill patternType="solid">
          <bgColor rgb="FFFECACA"/>
        </patternFill>
      </fill>
    </dxf>
    <dxf>
      <fill>
        <patternFill patternType="solid">
          <bgColor rgb="FFFECAC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de/?utm_source=xlsx&amp;utm_medium=template&amp;utm_campaign=schichtplan-5-schic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3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2" width="18" customWidth="1"/>
    <col min="3" max="42" width="5.8" customWidth="1"/>
    <col min="43" max="44" width="8" customWidth="1"/>
    <col min="45" max="45" width="10" customWidth="1"/>
  </cols>
  <sheetData>
    <row r="1" ht="24" customHeight="1" spans="1:4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ht="32" customHeight="1" spans="1:45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</row>
    <row r="3" spans="1:2" x14ac:dyDescent="0.25">
      <c r="A3" s="3" t="s">
        <v>2</v>
      </c>
      <c r="B3" s="4">
        <v>46328</v>
      </c>
    </row>
    <row r="5" spans="3:42" x14ac:dyDescent="0.25">
      <c r="C5" s="5" t="s">
        <v>3</v>
      </c>
      <c r="D5" s="5"/>
      <c r="E5" s="5"/>
      <c r="F5" s="5"/>
      <c r="G5" s="5"/>
      <c r="H5" s="5"/>
      <c r="I5" s="5"/>
      <c r="J5" s="5" t="s">
        <v>4</v>
      </c>
      <c r="K5" s="5"/>
      <c r="L5" s="5"/>
      <c r="M5" s="5"/>
      <c r="N5" s="5"/>
      <c r="O5" s="5"/>
      <c r="P5" s="5"/>
      <c r="Q5" s="5" t="s">
        <v>5</v>
      </c>
      <c r="R5" s="5"/>
      <c r="S5" s="5"/>
      <c r="T5" s="5"/>
      <c r="U5" s="5"/>
      <c r="V5" s="5"/>
      <c r="W5" s="5"/>
      <c r="X5" s="5" t="s">
        <v>6</v>
      </c>
      <c r="Y5" s="5"/>
      <c r="Z5" s="5"/>
      <c r="AA5" s="5"/>
      <c r="AB5" s="5"/>
      <c r="AC5" s="5"/>
      <c r="AD5" s="5"/>
      <c r="AE5" s="5" t="s">
        <v>7</v>
      </c>
      <c r="AF5" s="5"/>
      <c r="AG5" s="5"/>
      <c r="AH5" s="5"/>
      <c r="AI5" s="5"/>
      <c r="AJ5" s="5"/>
      <c r="AK5" s="5"/>
      <c r="AL5" s="5" t="s">
        <v>8</v>
      </c>
      <c r="AM5" s="5"/>
      <c r="AN5" s="5"/>
      <c r="AO5" s="5"/>
      <c r="AP5" s="5"/>
    </row>
    <row r="6" spans="1:45" x14ac:dyDescent="0.25">
      <c r="A6" s="5" t="s">
        <v>9</v>
      </c>
      <c r="B6" s="5" t="s">
        <v>10</v>
      </c>
      <c r="C6" s="5" t="str">
        <f>CHOOSE(WEEKDAY(C7),"So","Mo","Di","Mi","Do","Fr","Sa")</f>
        <v>Mo</v>
      </c>
      <c r="D6" s="5" t="str">
        <f>CHOOSE(WEEKDAY(D7),"So","Mo","Di","Mi","Do","Fr","Sa")</f>
        <v>Di</v>
      </c>
      <c r="E6" s="5" t="str">
        <f>CHOOSE(WEEKDAY(E7),"So","Mo","Di","Mi","Do","Fr","Sa")</f>
        <v>Mi</v>
      </c>
      <c r="F6" s="5" t="str">
        <f>CHOOSE(WEEKDAY(F7),"So","Mo","Di","Mi","Do","Fr","Sa")</f>
        <v>Do</v>
      </c>
      <c r="G6" s="5" t="str">
        <f>CHOOSE(WEEKDAY(G7),"So","Mo","Di","Mi","Do","Fr","Sa")</f>
        <v>Fr</v>
      </c>
      <c r="H6" s="5" t="str">
        <f>CHOOSE(WEEKDAY(H7),"So","Mo","Di","Mi","Do","Fr","Sa")</f>
        <v>Sa</v>
      </c>
      <c r="I6" s="5" t="str">
        <f>CHOOSE(WEEKDAY(I7),"So","Mo","Di","Mi","Do","Fr","Sa")</f>
        <v>So</v>
      </c>
      <c r="J6" s="5" t="str">
        <f>CHOOSE(WEEKDAY(J7),"So","Mo","Di","Mi","Do","Fr","Sa")</f>
        <v>Mo</v>
      </c>
      <c r="K6" s="5" t="str">
        <f>CHOOSE(WEEKDAY(K7),"So","Mo","Di","Mi","Do","Fr","Sa")</f>
        <v>Di</v>
      </c>
      <c r="L6" s="5" t="str">
        <f>CHOOSE(WEEKDAY(L7),"So","Mo","Di","Mi","Do","Fr","Sa")</f>
        <v>Mi</v>
      </c>
      <c r="M6" s="5" t="str">
        <f>CHOOSE(WEEKDAY(M7),"So","Mo","Di","Mi","Do","Fr","Sa")</f>
        <v>Do</v>
      </c>
      <c r="N6" s="5" t="str">
        <f>CHOOSE(WEEKDAY(N7),"So","Mo","Di","Mi","Do","Fr","Sa")</f>
        <v>Fr</v>
      </c>
      <c r="O6" s="5" t="str">
        <f>CHOOSE(WEEKDAY(O7),"So","Mo","Di","Mi","Do","Fr","Sa")</f>
        <v>Sa</v>
      </c>
      <c r="P6" s="5" t="str">
        <f>CHOOSE(WEEKDAY(P7),"So","Mo","Di","Mi","Do","Fr","Sa")</f>
        <v>So</v>
      </c>
      <c r="Q6" s="5" t="str">
        <f>CHOOSE(WEEKDAY(Q7),"So","Mo","Di","Mi","Do","Fr","Sa")</f>
        <v>Mo</v>
      </c>
      <c r="R6" s="5" t="str">
        <f>CHOOSE(WEEKDAY(R7),"So","Mo","Di","Mi","Do","Fr","Sa")</f>
        <v>Di</v>
      </c>
      <c r="S6" s="5" t="str">
        <f>CHOOSE(WEEKDAY(S7),"So","Mo","Di","Mi","Do","Fr","Sa")</f>
        <v>Mi</v>
      </c>
      <c r="T6" s="5" t="str">
        <f>CHOOSE(WEEKDAY(T7),"So","Mo","Di","Mi","Do","Fr","Sa")</f>
        <v>Do</v>
      </c>
      <c r="U6" s="5" t="str">
        <f>CHOOSE(WEEKDAY(U7),"So","Mo","Di","Mi","Do","Fr","Sa")</f>
        <v>Fr</v>
      </c>
      <c r="V6" s="5" t="str">
        <f>CHOOSE(WEEKDAY(V7),"So","Mo","Di","Mi","Do","Fr","Sa")</f>
        <v>Sa</v>
      </c>
      <c r="W6" s="5" t="str">
        <f>CHOOSE(WEEKDAY(W7),"So","Mo","Di","Mi","Do","Fr","Sa")</f>
        <v>So</v>
      </c>
      <c r="X6" s="5" t="str">
        <f>CHOOSE(WEEKDAY(X7),"So","Mo","Di","Mi","Do","Fr","Sa")</f>
        <v>Mo</v>
      </c>
      <c r="Y6" s="5" t="str">
        <f>CHOOSE(WEEKDAY(Y7),"So","Mo","Di","Mi","Do","Fr","Sa")</f>
        <v>Di</v>
      </c>
      <c r="Z6" s="5" t="str">
        <f>CHOOSE(WEEKDAY(Z7),"So","Mo","Di","Mi","Do","Fr","Sa")</f>
        <v>Mi</v>
      </c>
      <c r="AA6" s="5" t="str">
        <f>CHOOSE(WEEKDAY(AA7),"So","Mo","Di","Mi","Do","Fr","Sa")</f>
        <v>Do</v>
      </c>
      <c r="AB6" s="5" t="str">
        <f>CHOOSE(WEEKDAY(AB7),"So","Mo","Di","Mi","Do","Fr","Sa")</f>
        <v>Fr</v>
      </c>
      <c r="AC6" s="5" t="str">
        <f>CHOOSE(WEEKDAY(AC7),"So","Mo","Di","Mi","Do","Fr","Sa")</f>
        <v>Sa</v>
      </c>
      <c r="AD6" s="5" t="str">
        <f>CHOOSE(WEEKDAY(AD7),"So","Mo","Di","Mi","Do","Fr","Sa")</f>
        <v>So</v>
      </c>
      <c r="AE6" s="5" t="str">
        <f>CHOOSE(WEEKDAY(AE7),"So","Mo","Di","Mi","Do","Fr","Sa")</f>
        <v>Mo</v>
      </c>
      <c r="AF6" s="5" t="str">
        <f>CHOOSE(WEEKDAY(AF7),"So","Mo","Di","Mi","Do","Fr","Sa")</f>
        <v>Di</v>
      </c>
      <c r="AG6" s="5" t="str">
        <f>CHOOSE(WEEKDAY(AG7),"So","Mo","Di","Mi","Do","Fr","Sa")</f>
        <v>Mi</v>
      </c>
      <c r="AH6" s="5" t="str">
        <f>CHOOSE(WEEKDAY(AH7),"So","Mo","Di","Mi","Do","Fr","Sa")</f>
        <v>Do</v>
      </c>
      <c r="AI6" s="5" t="str">
        <f>CHOOSE(WEEKDAY(AI7),"So","Mo","Di","Mi","Do","Fr","Sa")</f>
        <v>Fr</v>
      </c>
      <c r="AJ6" s="5" t="str">
        <f>CHOOSE(WEEKDAY(AJ7),"So","Mo","Di","Mi","Do","Fr","Sa")</f>
        <v>Sa</v>
      </c>
      <c r="AK6" s="5" t="str">
        <f>CHOOSE(WEEKDAY(AK7),"So","Mo","Di","Mi","Do","Fr","Sa")</f>
        <v>So</v>
      </c>
      <c r="AL6" s="5" t="str">
        <f>CHOOSE(WEEKDAY(AL7),"So","Mo","Di","Mi","Do","Fr","Sa")</f>
        <v>Mo</v>
      </c>
      <c r="AM6" s="5" t="str">
        <f>CHOOSE(WEEKDAY(AM7),"So","Mo","Di","Mi","Do","Fr","Sa")</f>
        <v>Di</v>
      </c>
      <c r="AN6" s="5" t="str">
        <f>CHOOSE(WEEKDAY(AN7),"So","Mo","Di","Mi","Do","Fr","Sa")</f>
        <v>Mi</v>
      </c>
      <c r="AO6" s="5" t="str">
        <f>CHOOSE(WEEKDAY(AO7),"So","Mo","Di","Mi","Do","Fr","Sa")</f>
        <v>Do</v>
      </c>
      <c r="AP6" s="5" t="str">
        <f>CHOOSE(WEEKDAY(AP7),"So","Mo","Di","Mi","Do","Fr","Sa")</f>
        <v>Fr</v>
      </c>
      <c r="AQ6" s="5" t="s">
        <v>11</v>
      </c>
      <c r="AR6" s="5" t="s">
        <v>12</v>
      </c>
      <c r="AS6" s="5" t="s">
        <v>13</v>
      </c>
    </row>
    <row r="7" spans="1:45" x14ac:dyDescent="0.25">
      <c r="A7" s="5"/>
      <c r="B7" s="5"/>
      <c r="C7" s="6">
        <f>$B$3+0</f>
        <v>46328</v>
      </c>
      <c r="D7" s="6">
        <f>$B$3+1</f>
        <v>46329</v>
      </c>
      <c r="E7" s="6">
        <f>$B$3+2</f>
        <v>46330</v>
      </c>
      <c r="F7" s="6">
        <f>$B$3+3</f>
        <v>46331</v>
      </c>
      <c r="G7" s="6">
        <f>$B$3+4</f>
        <v>46332</v>
      </c>
      <c r="H7" s="6">
        <f>$B$3+5</f>
        <v>46333</v>
      </c>
      <c r="I7" s="6">
        <f>$B$3+6</f>
        <v>46334</v>
      </c>
      <c r="J7" s="6">
        <f>$B$3+7</f>
        <v>46335</v>
      </c>
      <c r="K7" s="6">
        <f>$B$3+8</f>
        <v>46336</v>
      </c>
      <c r="L7" s="6">
        <f>$B$3+9</f>
        <v>46337</v>
      </c>
      <c r="M7" s="6">
        <f>$B$3+10</f>
        <v>46338</v>
      </c>
      <c r="N7" s="6">
        <f>$B$3+11</f>
        <v>46339</v>
      </c>
      <c r="O7" s="6">
        <f>$B$3+12</f>
        <v>46340</v>
      </c>
      <c r="P7" s="6">
        <f>$B$3+13</f>
        <v>46341</v>
      </c>
      <c r="Q7" s="6">
        <f>$B$3+14</f>
        <v>46342</v>
      </c>
      <c r="R7" s="6">
        <f>$B$3+15</f>
        <v>46343</v>
      </c>
      <c r="S7" s="6">
        <f>$B$3+16</f>
        <v>46344</v>
      </c>
      <c r="T7" s="6">
        <f>$B$3+17</f>
        <v>46345</v>
      </c>
      <c r="U7" s="6">
        <f>$B$3+18</f>
        <v>46346</v>
      </c>
      <c r="V7" s="6">
        <f>$B$3+19</f>
        <v>46347</v>
      </c>
      <c r="W7" s="6">
        <f>$B$3+20</f>
        <v>46348</v>
      </c>
      <c r="X7" s="6">
        <f>$B$3+21</f>
        <v>46349</v>
      </c>
      <c r="Y7" s="6">
        <f>$B$3+22</f>
        <v>46350</v>
      </c>
      <c r="Z7" s="6">
        <f>$B$3+23</f>
        <v>46351</v>
      </c>
      <c r="AA7" s="6">
        <f>$B$3+24</f>
        <v>46352</v>
      </c>
      <c r="AB7" s="6">
        <f>$B$3+25</f>
        <v>46353</v>
      </c>
      <c r="AC7" s="6">
        <f>$B$3+26</f>
        <v>46354</v>
      </c>
      <c r="AD7" s="6">
        <f>$B$3+27</f>
        <v>46355</v>
      </c>
      <c r="AE7" s="6">
        <f>$B$3+28</f>
        <v>46356</v>
      </c>
      <c r="AF7" s="6">
        <f>$B$3+29</f>
        <v>46357</v>
      </c>
      <c r="AG7" s="6">
        <f>$B$3+30</f>
        <v>46358</v>
      </c>
      <c r="AH7" s="6">
        <f>$B$3+31</f>
        <v>46359</v>
      </c>
      <c r="AI7" s="6">
        <f>$B$3+32</f>
        <v>46360</v>
      </c>
      <c r="AJ7" s="6">
        <f>$B$3+33</f>
        <v>46361</v>
      </c>
      <c r="AK7" s="6">
        <f>$B$3+34</f>
        <v>46362</v>
      </c>
      <c r="AL7" s="6">
        <f>$B$3+35</f>
        <v>46363</v>
      </c>
      <c r="AM7" s="6">
        <f>$B$3+36</f>
        <v>46364</v>
      </c>
      <c r="AN7" s="6">
        <f>$B$3+37</f>
        <v>46365</v>
      </c>
      <c r="AO7" s="6">
        <f>$B$3+38</f>
        <v>46366</v>
      </c>
      <c r="AP7" s="6">
        <f>$B$3+39</f>
        <v>46367</v>
      </c>
      <c r="AQ7" s="5"/>
      <c r="AR7" s="5"/>
      <c r="AS7" s="5"/>
    </row>
    <row r="8" spans="1:45" x14ac:dyDescent="0.25">
      <c r="A8" s="7" t="s">
        <v>14</v>
      </c>
      <c r="B8" s="7" t="s">
        <v>15</v>
      </c>
      <c r="C8" s="8" t="s">
        <v>16</v>
      </c>
      <c r="D8" s="8" t="s">
        <v>16</v>
      </c>
      <c r="E8" s="9" t="s">
        <v>17</v>
      </c>
      <c r="F8" s="9" t="s">
        <v>17</v>
      </c>
      <c r="G8" s="10" t="s">
        <v>18</v>
      </c>
      <c r="H8" s="10" t="s">
        <v>18</v>
      </c>
      <c r="I8" s="11" t="s">
        <v>19</v>
      </c>
      <c r="J8" s="11" t="s">
        <v>19</v>
      </c>
      <c r="K8" s="11" t="s">
        <v>19</v>
      </c>
      <c r="L8" s="11" t="s">
        <v>19</v>
      </c>
      <c r="M8" s="8" t="s">
        <v>16</v>
      </c>
      <c r="N8" s="8" t="s">
        <v>16</v>
      </c>
      <c r="O8" s="9" t="s">
        <v>17</v>
      </c>
      <c r="P8" s="9" t="s">
        <v>17</v>
      </c>
      <c r="Q8" s="10" t="s">
        <v>18</v>
      </c>
      <c r="R8" s="10" t="s">
        <v>18</v>
      </c>
      <c r="S8" s="11" t="s">
        <v>19</v>
      </c>
      <c r="T8" s="11" t="s">
        <v>19</v>
      </c>
      <c r="U8" s="11" t="s">
        <v>19</v>
      </c>
      <c r="V8" s="11" t="s">
        <v>19</v>
      </c>
      <c r="W8" s="8" t="s">
        <v>16</v>
      </c>
      <c r="X8" s="8" t="s">
        <v>16</v>
      </c>
      <c r="Y8" s="9" t="s">
        <v>17</v>
      </c>
      <c r="Z8" s="9" t="s">
        <v>17</v>
      </c>
      <c r="AA8" s="10" t="s">
        <v>18</v>
      </c>
      <c r="AB8" s="10" t="s">
        <v>18</v>
      </c>
      <c r="AC8" s="11" t="s">
        <v>19</v>
      </c>
      <c r="AD8" s="11" t="s">
        <v>19</v>
      </c>
      <c r="AE8" s="11" t="s">
        <v>19</v>
      </c>
      <c r="AF8" s="11" t="s">
        <v>19</v>
      </c>
      <c r="AG8" s="8" t="s">
        <v>16</v>
      </c>
      <c r="AH8" s="8" t="s">
        <v>16</v>
      </c>
      <c r="AI8" s="9" t="s">
        <v>17</v>
      </c>
      <c r="AJ8" s="9" t="s">
        <v>17</v>
      </c>
      <c r="AK8" s="10" t="s">
        <v>18</v>
      </c>
      <c r="AL8" s="10" t="s">
        <v>18</v>
      </c>
      <c r="AM8" s="11" t="s">
        <v>19</v>
      </c>
      <c r="AN8" s="11" t="s">
        <v>19</v>
      </c>
      <c r="AO8" s="11" t="s">
        <v>19</v>
      </c>
      <c r="AP8" s="11" t="s">
        <v>19</v>
      </c>
      <c r="AQ8" s="12">
        <f>COUNTIF($C8:$AP8,$A$24)+COUNTIF($C8:$AP8,$A$25)+COUNTIF($C8:$AP8,$A$26)</f>
        <v>24</v>
      </c>
      <c r="AR8" s="13">
        <f>COUNTIF($C8:$AP8,$A$24)*$G$24+COUNTIF($C8:$AP8,$A$25)*$G$25+COUNTIF($C8:$AP8,$A$26)*$G$26</f>
        <v>192</v>
      </c>
      <c r="AS8" s="14">
        <f>AR8/5.714285714285714</f>
        <v>33.6</v>
      </c>
    </row>
    <row r="9" spans="1:45" x14ac:dyDescent="0.25">
      <c r="A9" s="7" t="s">
        <v>20</v>
      </c>
      <c r="B9" s="7" t="s">
        <v>15</v>
      </c>
      <c r="C9" s="8" t="s">
        <v>16</v>
      </c>
      <c r="D9" s="8" t="s">
        <v>16</v>
      </c>
      <c r="E9" s="9" t="s">
        <v>17</v>
      </c>
      <c r="F9" s="9" t="s">
        <v>17</v>
      </c>
      <c r="G9" s="10" t="s">
        <v>18</v>
      </c>
      <c r="H9" s="10" t="s">
        <v>18</v>
      </c>
      <c r="I9" s="11" t="s">
        <v>19</v>
      </c>
      <c r="J9" s="11" t="s">
        <v>19</v>
      </c>
      <c r="K9" s="11" t="s">
        <v>19</v>
      </c>
      <c r="L9" s="11" t="s">
        <v>19</v>
      </c>
      <c r="M9" s="8" t="s">
        <v>16</v>
      </c>
      <c r="N9" s="8" t="s">
        <v>16</v>
      </c>
      <c r="O9" s="9" t="s">
        <v>17</v>
      </c>
      <c r="P9" s="9" t="s">
        <v>17</v>
      </c>
      <c r="Q9" s="10" t="s">
        <v>18</v>
      </c>
      <c r="R9" s="10" t="s">
        <v>18</v>
      </c>
      <c r="S9" s="11" t="s">
        <v>19</v>
      </c>
      <c r="T9" s="11" t="s">
        <v>19</v>
      </c>
      <c r="U9" s="11" t="s">
        <v>19</v>
      </c>
      <c r="V9" s="11" t="s">
        <v>19</v>
      </c>
      <c r="W9" s="8" t="s">
        <v>16</v>
      </c>
      <c r="X9" s="8" t="s">
        <v>16</v>
      </c>
      <c r="Y9" s="9" t="s">
        <v>17</v>
      </c>
      <c r="Z9" s="9" t="s">
        <v>17</v>
      </c>
      <c r="AA9" s="10" t="s">
        <v>18</v>
      </c>
      <c r="AB9" s="10" t="s">
        <v>18</v>
      </c>
      <c r="AC9" s="11" t="s">
        <v>19</v>
      </c>
      <c r="AD9" s="11" t="s">
        <v>19</v>
      </c>
      <c r="AE9" s="11" t="s">
        <v>19</v>
      </c>
      <c r="AF9" s="11" t="s">
        <v>19</v>
      </c>
      <c r="AG9" s="8" t="s">
        <v>16</v>
      </c>
      <c r="AH9" s="8" t="s">
        <v>16</v>
      </c>
      <c r="AI9" s="9" t="s">
        <v>17</v>
      </c>
      <c r="AJ9" s="9" t="s">
        <v>17</v>
      </c>
      <c r="AK9" s="10" t="s">
        <v>18</v>
      </c>
      <c r="AL9" s="10" t="s">
        <v>18</v>
      </c>
      <c r="AM9" s="11" t="s">
        <v>19</v>
      </c>
      <c r="AN9" s="11" t="s">
        <v>19</v>
      </c>
      <c r="AO9" s="11" t="s">
        <v>19</v>
      </c>
      <c r="AP9" s="11" t="s">
        <v>19</v>
      </c>
      <c r="AQ9" s="12">
        <f>COUNTIF($C9:$AP9,$A$24)+COUNTIF($C9:$AP9,$A$25)+COUNTIF($C9:$AP9,$A$26)</f>
        <v>24</v>
      </c>
      <c r="AR9" s="13">
        <f>COUNTIF($C9:$AP9,$A$24)*$G$24+COUNTIF($C9:$AP9,$A$25)*$G$25+COUNTIF($C9:$AP9,$A$26)*$G$26</f>
        <v>192</v>
      </c>
      <c r="AS9" s="14">
        <f>AR9/5.714285714285714</f>
        <v>33.6</v>
      </c>
    </row>
    <row r="10" spans="1:45" x14ac:dyDescent="0.25">
      <c r="A10" s="7" t="s">
        <v>21</v>
      </c>
      <c r="B10" s="7" t="s">
        <v>22</v>
      </c>
      <c r="C10" s="11" t="s">
        <v>19</v>
      </c>
      <c r="D10" s="11" t="s">
        <v>19</v>
      </c>
      <c r="E10" s="8" t="s">
        <v>16</v>
      </c>
      <c r="F10" s="8" t="s">
        <v>16</v>
      </c>
      <c r="G10" s="9" t="s">
        <v>17</v>
      </c>
      <c r="H10" s="9" t="s">
        <v>17</v>
      </c>
      <c r="I10" s="10" t="s">
        <v>18</v>
      </c>
      <c r="J10" s="10" t="s">
        <v>18</v>
      </c>
      <c r="K10" s="11" t="s">
        <v>19</v>
      </c>
      <c r="L10" s="11" t="s">
        <v>19</v>
      </c>
      <c r="M10" s="11" t="s">
        <v>19</v>
      </c>
      <c r="N10" s="11" t="s">
        <v>19</v>
      </c>
      <c r="O10" s="8" t="s">
        <v>16</v>
      </c>
      <c r="P10" s="8" t="s">
        <v>16</v>
      </c>
      <c r="Q10" s="9" t="s">
        <v>17</v>
      </c>
      <c r="R10" s="9" t="s">
        <v>17</v>
      </c>
      <c r="S10" s="10" t="s">
        <v>18</v>
      </c>
      <c r="T10" s="10" t="s">
        <v>18</v>
      </c>
      <c r="U10" s="11" t="s">
        <v>19</v>
      </c>
      <c r="V10" s="11" t="s">
        <v>19</v>
      </c>
      <c r="W10" s="11" t="s">
        <v>19</v>
      </c>
      <c r="X10" s="11" t="s">
        <v>19</v>
      </c>
      <c r="Y10" s="8" t="s">
        <v>16</v>
      </c>
      <c r="Z10" s="8" t="s">
        <v>16</v>
      </c>
      <c r="AA10" s="9" t="s">
        <v>17</v>
      </c>
      <c r="AB10" s="9" t="s">
        <v>17</v>
      </c>
      <c r="AC10" s="10" t="s">
        <v>18</v>
      </c>
      <c r="AD10" s="10" t="s">
        <v>18</v>
      </c>
      <c r="AE10" s="11" t="s">
        <v>19</v>
      </c>
      <c r="AF10" s="11" t="s">
        <v>19</v>
      </c>
      <c r="AG10" s="11" t="s">
        <v>19</v>
      </c>
      <c r="AH10" s="11" t="s">
        <v>19</v>
      </c>
      <c r="AI10" s="8" t="s">
        <v>16</v>
      </c>
      <c r="AJ10" s="8" t="s">
        <v>16</v>
      </c>
      <c r="AK10" s="9" t="s">
        <v>17</v>
      </c>
      <c r="AL10" s="9" t="s">
        <v>17</v>
      </c>
      <c r="AM10" s="10" t="s">
        <v>18</v>
      </c>
      <c r="AN10" s="10" t="s">
        <v>18</v>
      </c>
      <c r="AO10" s="11" t="s">
        <v>19</v>
      </c>
      <c r="AP10" s="11" t="s">
        <v>19</v>
      </c>
      <c r="AQ10" s="12">
        <f>COUNTIF($C10:$AP10,$A$24)+COUNTIF($C10:$AP10,$A$25)+COUNTIF($C10:$AP10,$A$26)</f>
        <v>24</v>
      </c>
      <c r="AR10" s="13">
        <f>COUNTIF($C10:$AP10,$A$24)*$G$24+COUNTIF($C10:$AP10,$A$25)*$G$25+COUNTIF($C10:$AP10,$A$26)*$G$26</f>
        <v>192</v>
      </c>
      <c r="AS10" s="14">
        <f>AR10/5.714285714285714</f>
        <v>33.6</v>
      </c>
    </row>
    <row r="11" spans="1:45" x14ac:dyDescent="0.25">
      <c r="A11" s="7" t="s">
        <v>23</v>
      </c>
      <c r="B11" s="7" t="s">
        <v>22</v>
      </c>
      <c r="C11" s="11" t="s">
        <v>19</v>
      </c>
      <c r="D11" s="11" t="s">
        <v>19</v>
      </c>
      <c r="E11" s="8" t="s">
        <v>16</v>
      </c>
      <c r="F11" s="8" t="s">
        <v>16</v>
      </c>
      <c r="G11" s="9" t="s">
        <v>17</v>
      </c>
      <c r="H11" s="9" t="s">
        <v>17</v>
      </c>
      <c r="I11" s="10" t="s">
        <v>18</v>
      </c>
      <c r="J11" s="10" t="s">
        <v>18</v>
      </c>
      <c r="K11" s="11" t="s">
        <v>19</v>
      </c>
      <c r="L11" s="11" t="s">
        <v>19</v>
      </c>
      <c r="M11" s="11" t="s">
        <v>19</v>
      </c>
      <c r="N11" s="11" t="s">
        <v>19</v>
      </c>
      <c r="O11" s="8" t="s">
        <v>16</v>
      </c>
      <c r="P11" s="8" t="s">
        <v>16</v>
      </c>
      <c r="Q11" s="9" t="s">
        <v>17</v>
      </c>
      <c r="R11" s="9" t="s">
        <v>17</v>
      </c>
      <c r="S11" s="10" t="s">
        <v>18</v>
      </c>
      <c r="T11" s="10" t="s">
        <v>18</v>
      </c>
      <c r="U11" s="11" t="s">
        <v>19</v>
      </c>
      <c r="V11" s="11" t="s">
        <v>19</v>
      </c>
      <c r="W11" s="11" t="s">
        <v>19</v>
      </c>
      <c r="X11" s="11" t="s">
        <v>19</v>
      </c>
      <c r="Y11" s="8" t="s">
        <v>16</v>
      </c>
      <c r="Z11" s="8" t="s">
        <v>16</v>
      </c>
      <c r="AA11" s="9" t="s">
        <v>17</v>
      </c>
      <c r="AB11" s="9" t="s">
        <v>17</v>
      </c>
      <c r="AC11" s="10" t="s">
        <v>18</v>
      </c>
      <c r="AD11" s="10" t="s">
        <v>18</v>
      </c>
      <c r="AE11" s="11" t="s">
        <v>19</v>
      </c>
      <c r="AF11" s="11" t="s">
        <v>19</v>
      </c>
      <c r="AG11" s="11" t="s">
        <v>19</v>
      </c>
      <c r="AH11" s="11" t="s">
        <v>19</v>
      </c>
      <c r="AI11" s="8" t="s">
        <v>16</v>
      </c>
      <c r="AJ11" s="8" t="s">
        <v>16</v>
      </c>
      <c r="AK11" s="9" t="s">
        <v>17</v>
      </c>
      <c r="AL11" s="9" t="s">
        <v>17</v>
      </c>
      <c r="AM11" s="10" t="s">
        <v>18</v>
      </c>
      <c r="AN11" s="10" t="s">
        <v>18</v>
      </c>
      <c r="AO11" s="11" t="s">
        <v>19</v>
      </c>
      <c r="AP11" s="11" t="s">
        <v>19</v>
      </c>
      <c r="AQ11" s="12">
        <f>COUNTIF($C11:$AP11,$A$24)+COUNTIF($C11:$AP11,$A$25)+COUNTIF($C11:$AP11,$A$26)</f>
        <v>24</v>
      </c>
      <c r="AR11" s="13">
        <f>COUNTIF($C11:$AP11,$A$24)*$G$24+COUNTIF($C11:$AP11,$A$25)*$G$25+COUNTIF($C11:$AP11,$A$26)*$G$26</f>
        <v>192</v>
      </c>
      <c r="AS11" s="14">
        <f>AR11/5.714285714285714</f>
        <v>33.6</v>
      </c>
    </row>
    <row r="12" spans="1:45" x14ac:dyDescent="0.25">
      <c r="A12" s="7" t="s">
        <v>24</v>
      </c>
      <c r="B12" s="7" t="s">
        <v>25</v>
      </c>
      <c r="C12" s="11" t="s">
        <v>19</v>
      </c>
      <c r="D12" s="11" t="s">
        <v>19</v>
      </c>
      <c r="E12" s="11" t="s">
        <v>19</v>
      </c>
      <c r="F12" s="11" t="s">
        <v>19</v>
      </c>
      <c r="G12" s="8" t="s">
        <v>16</v>
      </c>
      <c r="H12" s="8" t="s">
        <v>16</v>
      </c>
      <c r="I12" s="9" t="s">
        <v>17</v>
      </c>
      <c r="J12" s="9" t="s">
        <v>17</v>
      </c>
      <c r="K12" s="10" t="s">
        <v>18</v>
      </c>
      <c r="L12" s="10" t="s">
        <v>18</v>
      </c>
      <c r="M12" s="11" t="s">
        <v>19</v>
      </c>
      <c r="N12" s="11" t="s">
        <v>19</v>
      </c>
      <c r="O12" s="11" t="s">
        <v>19</v>
      </c>
      <c r="P12" s="11" t="s">
        <v>19</v>
      </c>
      <c r="Q12" s="8" t="s">
        <v>16</v>
      </c>
      <c r="R12" s="8" t="s">
        <v>16</v>
      </c>
      <c r="S12" s="9" t="s">
        <v>17</v>
      </c>
      <c r="T12" s="9" t="s">
        <v>17</v>
      </c>
      <c r="U12" s="10" t="s">
        <v>18</v>
      </c>
      <c r="V12" s="10" t="s">
        <v>18</v>
      </c>
      <c r="W12" s="11" t="s">
        <v>19</v>
      </c>
      <c r="X12" s="11" t="s">
        <v>19</v>
      </c>
      <c r="Y12" s="11" t="s">
        <v>19</v>
      </c>
      <c r="Z12" s="11" t="s">
        <v>19</v>
      </c>
      <c r="AA12" s="8" t="s">
        <v>16</v>
      </c>
      <c r="AB12" s="8" t="s">
        <v>16</v>
      </c>
      <c r="AC12" s="9" t="s">
        <v>17</v>
      </c>
      <c r="AD12" s="9" t="s">
        <v>17</v>
      </c>
      <c r="AE12" s="10" t="s">
        <v>18</v>
      </c>
      <c r="AF12" s="10" t="s">
        <v>18</v>
      </c>
      <c r="AG12" s="11" t="s">
        <v>19</v>
      </c>
      <c r="AH12" s="11" t="s">
        <v>19</v>
      </c>
      <c r="AI12" s="11" t="s">
        <v>19</v>
      </c>
      <c r="AJ12" s="11" t="s">
        <v>19</v>
      </c>
      <c r="AK12" s="8" t="s">
        <v>16</v>
      </c>
      <c r="AL12" s="8" t="s">
        <v>16</v>
      </c>
      <c r="AM12" s="9" t="s">
        <v>17</v>
      </c>
      <c r="AN12" s="9" t="s">
        <v>17</v>
      </c>
      <c r="AO12" s="10" t="s">
        <v>18</v>
      </c>
      <c r="AP12" s="10" t="s">
        <v>18</v>
      </c>
      <c r="AQ12" s="12">
        <f>COUNTIF($C12:$AP12,$A$24)+COUNTIF($C12:$AP12,$A$25)+COUNTIF($C12:$AP12,$A$26)</f>
        <v>24</v>
      </c>
      <c r="AR12" s="13">
        <f>COUNTIF($C12:$AP12,$A$24)*$G$24+COUNTIF($C12:$AP12,$A$25)*$G$25+COUNTIF($C12:$AP12,$A$26)*$G$26</f>
        <v>192</v>
      </c>
      <c r="AS12" s="14">
        <f>AR12/5.714285714285714</f>
        <v>33.6</v>
      </c>
    </row>
    <row r="13" spans="1:45" x14ac:dyDescent="0.25">
      <c r="A13" s="7" t="s">
        <v>26</v>
      </c>
      <c r="B13" s="7" t="s">
        <v>25</v>
      </c>
      <c r="C13" s="11" t="s">
        <v>19</v>
      </c>
      <c r="D13" s="11" t="s">
        <v>19</v>
      </c>
      <c r="E13" s="11" t="s">
        <v>19</v>
      </c>
      <c r="F13" s="11" t="s">
        <v>19</v>
      </c>
      <c r="G13" s="8" t="s">
        <v>16</v>
      </c>
      <c r="H13" s="8" t="s">
        <v>16</v>
      </c>
      <c r="I13" s="9" t="s">
        <v>17</v>
      </c>
      <c r="J13" s="9" t="s">
        <v>17</v>
      </c>
      <c r="K13" s="10" t="s">
        <v>18</v>
      </c>
      <c r="L13" s="10" t="s">
        <v>18</v>
      </c>
      <c r="M13" s="11" t="s">
        <v>19</v>
      </c>
      <c r="N13" s="11" t="s">
        <v>19</v>
      </c>
      <c r="O13" s="11" t="s">
        <v>19</v>
      </c>
      <c r="P13" s="11" t="s">
        <v>19</v>
      </c>
      <c r="Q13" s="8" t="s">
        <v>16</v>
      </c>
      <c r="R13" s="8" t="s">
        <v>16</v>
      </c>
      <c r="S13" s="9" t="s">
        <v>17</v>
      </c>
      <c r="T13" s="9" t="s">
        <v>17</v>
      </c>
      <c r="U13" s="10" t="s">
        <v>18</v>
      </c>
      <c r="V13" s="10" t="s">
        <v>18</v>
      </c>
      <c r="W13" s="11" t="s">
        <v>19</v>
      </c>
      <c r="X13" s="11" t="s">
        <v>19</v>
      </c>
      <c r="Y13" s="11" t="s">
        <v>19</v>
      </c>
      <c r="Z13" s="11" t="s">
        <v>19</v>
      </c>
      <c r="AA13" s="8" t="s">
        <v>16</v>
      </c>
      <c r="AB13" s="8" t="s">
        <v>16</v>
      </c>
      <c r="AC13" s="9" t="s">
        <v>17</v>
      </c>
      <c r="AD13" s="9" t="s">
        <v>17</v>
      </c>
      <c r="AE13" s="10" t="s">
        <v>18</v>
      </c>
      <c r="AF13" s="10" t="s">
        <v>18</v>
      </c>
      <c r="AG13" s="11" t="s">
        <v>19</v>
      </c>
      <c r="AH13" s="11" t="s">
        <v>19</v>
      </c>
      <c r="AI13" s="11" t="s">
        <v>19</v>
      </c>
      <c r="AJ13" s="11" t="s">
        <v>19</v>
      </c>
      <c r="AK13" s="8" t="s">
        <v>16</v>
      </c>
      <c r="AL13" s="8" t="s">
        <v>16</v>
      </c>
      <c r="AM13" s="9" t="s">
        <v>17</v>
      </c>
      <c r="AN13" s="9" t="s">
        <v>17</v>
      </c>
      <c r="AO13" s="10" t="s">
        <v>18</v>
      </c>
      <c r="AP13" s="10" t="s">
        <v>18</v>
      </c>
      <c r="AQ13" s="12">
        <f>COUNTIF($C13:$AP13,$A$24)+COUNTIF($C13:$AP13,$A$25)+COUNTIF($C13:$AP13,$A$26)</f>
        <v>24</v>
      </c>
      <c r="AR13" s="13">
        <f>COUNTIF($C13:$AP13,$A$24)*$G$24+COUNTIF($C13:$AP13,$A$25)*$G$25+COUNTIF($C13:$AP13,$A$26)*$G$26</f>
        <v>192</v>
      </c>
      <c r="AS13" s="14">
        <f>AR13/5.714285714285714</f>
        <v>33.6</v>
      </c>
    </row>
    <row r="14" spans="1:45" x14ac:dyDescent="0.25">
      <c r="A14" s="7" t="s">
        <v>27</v>
      </c>
      <c r="B14" s="7" t="s">
        <v>28</v>
      </c>
      <c r="C14" s="10" t="s">
        <v>18</v>
      </c>
      <c r="D14" s="10" t="s">
        <v>18</v>
      </c>
      <c r="E14" s="11" t="s">
        <v>19</v>
      </c>
      <c r="F14" s="11" t="s">
        <v>19</v>
      </c>
      <c r="G14" s="11" t="s">
        <v>19</v>
      </c>
      <c r="H14" s="11" t="s">
        <v>19</v>
      </c>
      <c r="I14" s="8" t="s">
        <v>16</v>
      </c>
      <c r="J14" s="8" t="s">
        <v>16</v>
      </c>
      <c r="K14" s="9" t="s">
        <v>17</v>
      </c>
      <c r="L14" s="9" t="s">
        <v>17</v>
      </c>
      <c r="M14" s="10" t="s">
        <v>18</v>
      </c>
      <c r="N14" s="10" t="s">
        <v>18</v>
      </c>
      <c r="O14" s="11" t="s">
        <v>19</v>
      </c>
      <c r="P14" s="11" t="s">
        <v>19</v>
      </c>
      <c r="Q14" s="11" t="s">
        <v>19</v>
      </c>
      <c r="R14" s="11" t="s">
        <v>19</v>
      </c>
      <c r="S14" s="8" t="s">
        <v>16</v>
      </c>
      <c r="T14" s="8" t="s">
        <v>16</v>
      </c>
      <c r="U14" s="9" t="s">
        <v>17</v>
      </c>
      <c r="V14" s="9" t="s">
        <v>17</v>
      </c>
      <c r="W14" s="10" t="s">
        <v>18</v>
      </c>
      <c r="X14" s="10" t="s">
        <v>18</v>
      </c>
      <c r="Y14" s="11" t="s">
        <v>19</v>
      </c>
      <c r="Z14" s="11" t="s">
        <v>19</v>
      </c>
      <c r="AA14" s="11" t="s">
        <v>19</v>
      </c>
      <c r="AB14" s="11" t="s">
        <v>19</v>
      </c>
      <c r="AC14" s="8" t="s">
        <v>16</v>
      </c>
      <c r="AD14" s="8" t="s">
        <v>16</v>
      </c>
      <c r="AE14" s="9" t="s">
        <v>17</v>
      </c>
      <c r="AF14" s="9" t="s">
        <v>17</v>
      </c>
      <c r="AG14" s="10" t="s">
        <v>18</v>
      </c>
      <c r="AH14" s="10" t="s">
        <v>18</v>
      </c>
      <c r="AI14" s="11" t="s">
        <v>19</v>
      </c>
      <c r="AJ14" s="11" t="s">
        <v>19</v>
      </c>
      <c r="AK14" s="11" t="s">
        <v>19</v>
      </c>
      <c r="AL14" s="11" t="s">
        <v>19</v>
      </c>
      <c r="AM14" s="8" t="s">
        <v>16</v>
      </c>
      <c r="AN14" s="8" t="s">
        <v>16</v>
      </c>
      <c r="AO14" s="9" t="s">
        <v>17</v>
      </c>
      <c r="AP14" s="9" t="s">
        <v>17</v>
      </c>
      <c r="AQ14" s="12">
        <f>COUNTIF($C14:$AP14,$A$24)+COUNTIF($C14:$AP14,$A$25)+COUNTIF($C14:$AP14,$A$26)</f>
        <v>24</v>
      </c>
      <c r="AR14" s="13">
        <f>COUNTIF($C14:$AP14,$A$24)*$G$24+COUNTIF($C14:$AP14,$A$25)*$G$25+COUNTIF($C14:$AP14,$A$26)*$G$26</f>
        <v>192</v>
      </c>
      <c r="AS14" s="14">
        <f>AR14/5.714285714285714</f>
        <v>33.6</v>
      </c>
    </row>
    <row r="15" spans="1:45" x14ac:dyDescent="0.25">
      <c r="A15" s="7" t="s">
        <v>29</v>
      </c>
      <c r="B15" s="7" t="s">
        <v>28</v>
      </c>
      <c r="C15" s="10" t="s">
        <v>18</v>
      </c>
      <c r="D15" s="10" t="s">
        <v>18</v>
      </c>
      <c r="E15" s="11" t="s">
        <v>19</v>
      </c>
      <c r="F15" s="11" t="s">
        <v>19</v>
      </c>
      <c r="G15" s="11" t="s">
        <v>19</v>
      </c>
      <c r="H15" s="11" t="s">
        <v>19</v>
      </c>
      <c r="I15" s="8" t="s">
        <v>16</v>
      </c>
      <c r="J15" s="8" t="s">
        <v>16</v>
      </c>
      <c r="K15" s="9" t="s">
        <v>17</v>
      </c>
      <c r="L15" s="9" t="s">
        <v>17</v>
      </c>
      <c r="M15" s="10" t="s">
        <v>18</v>
      </c>
      <c r="N15" s="10" t="s">
        <v>18</v>
      </c>
      <c r="O15" s="11" t="s">
        <v>19</v>
      </c>
      <c r="P15" s="11" t="s">
        <v>19</v>
      </c>
      <c r="Q15" s="11" t="s">
        <v>19</v>
      </c>
      <c r="R15" s="11" t="s">
        <v>19</v>
      </c>
      <c r="S15" s="8" t="s">
        <v>16</v>
      </c>
      <c r="T15" s="8" t="s">
        <v>16</v>
      </c>
      <c r="U15" s="9" t="s">
        <v>17</v>
      </c>
      <c r="V15" s="9" t="s">
        <v>17</v>
      </c>
      <c r="W15" s="10" t="s">
        <v>18</v>
      </c>
      <c r="X15" s="10" t="s">
        <v>18</v>
      </c>
      <c r="Y15" s="11" t="s">
        <v>19</v>
      </c>
      <c r="Z15" s="11" t="s">
        <v>19</v>
      </c>
      <c r="AA15" s="11" t="s">
        <v>19</v>
      </c>
      <c r="AB15" s="11" t="s">
        <v>19</v>
      </c>
      <c r="AC15" s="8" t="s">
        <v>16</v>
      </c>
      <c r="AD15" s="8" t="s">
        <v>16</v>
      </c>
      <c r="AE15" s="9" t="s">
        <v>17</v>
      </c>
      <c r="AF15" s="9" t="s">
        <v>17</v>
      </c>
      <c r="AG15" s="10" t="s">
        <v>18</v>
      </c>
      <c r="AH15" s="10" t="s">
        <v>18</v>
      </c>
      <c r="AI15" s="11" t="s">
        <v>19</v>
      </c>
      <c r="AJ15" s="11" t="s">
        <v>19</v>
      </c>
      <c r="AK15" s="11" t="s">
        <v>19</v>
      </c>
      <c r="AL15" s="11" t="s">
        <v>19</v>
      </c>
      <c r="AM15" s="8" t="s">
        <v>16</v>
      </c>
      <c r="AN15" s="8" t="s">
        <v>16</v>
      </c>
      <c r="AO15" s="9" t="s">
        <v>17</v>
      </c>
      <c r="AP15" s="9" t="s">
        <v>17</v>
      </c>
      <c r="AQ15" s="12">
        <f>COUNTIF($C15:$AP15,$A$24)+COUNTIF($C15:$AP15,$A$25)+COUNTIF($C15:$AP15,$A$26)</f>
        <v>24</v>
      </c>
      <c r="AR15" s="13">
        <f>COUNTIF($C15:$AP15,$A$24)*$G$24+COUNTIF($C15:$AP15,$A$25)*$G$25+COUNTIF($C15:$AP15,$A$26)*$G$26</f>
        <v>192</v>
      </c>
      <c r="AS15" s="14">
        <f>AR15/5.714285714285714</f>
        <v>33.6</v>
      </c>
    </row>
    <row r="16" spans="1:45" x14ac:dyDescent="0.25">
      <c r="A16" s="7" t="s">
        <v>30</v>
      </c>
      <c r="B16" s="7" t="s">
        <v>31</v>
      </c>
      <c r="C16" s="9" t="s">
        <v>17</v>
      </c>
      <c r="D16" s="9" t="s">
        <v>17</v>
      </c>
      <c r="E16" s="10" t="s">
        <v>18</v>
      </c>
      <c r="F16" s="10" t="s">
        <v>18</v>
      </c>
      <c r="G16" s="11" t="s">
        <v>19</v>
      </c>
      <c r="H16" s="11" t="s">
        <v>19</v>
      </c>
      <c r="I16" s="11" t="s">
        <v>19</v>
      </c>
      <c r="J16" s="11" t="s">
        <v>19</v>
      </c>
      <c r="K16" s="8" t="s">
        <v>16</v>
      </c>
      <c r="L16" s="8" t="s">
        <v>16</v>
      </c>
      <c r="M16" s="9" t="s">
        <v>17</v>
      </c>
      <c r="N16" s="9" t="s">
        <v>17</v>
      </c>
      <c r="O16" s="10" t="s">
        <v>18</v>
      </c>
      <c r="P16" s="10" t="s">
        <v>18</v>
      </c>
      <c r="Q16" s="11" t="s">
        <v>19</v>
      </c>
      <c r="R16" s="11" t="s">
        <v>19</v>
      </c>
      <c r="S16" s="11" t="s">
        <v>19</v>
      </c>
      <c r="T16" s="11" t="s">
        <v>19</v>
      </c>
      <c r="U16" s="8" t="s">
        <v>16</v>
      </c>
      <c r="V16" s="8" t="s">
        <v>16</v>
      </c>
      <c r="W16" s="9" t="s">
        <v>17</v>
      </c>
      <c r="X16" s="9" t="s">
        <v>17</v>
      </c>
      <c r="Y16" s="10" t="s">
        <v>18</v>
      </c>
      <c r="Z16" s="10" t="s">
        <v>18</v>
      </c>
      <c r="AA16" s="11" t="s">
        <v>19</v>
      </c>
      <c r="AB16" s="11" t="s">
        <v>19</v>
      </c>
      <c r="AC16" s="11" t="s">
        <v>19</v>
      </c>
      <c r="AD16" s="11" t="s">
        <v>19</v>
      </c>
      <c r="AE16" s="8" t="s">
        <v>16</v>
      </c>
      <c r="AF16" s="8" t="s">
        <v>16</v>
      </c>
      <c r="AG16" s="9" t="s">
        <v>17</v>
      </c>
      <c r="AH16" s="9" t="s">
        <v>17</v>
      </c>
      <c r="AI16" s="10" t="s">
        <v>18</v>
      </c>
      <c r="AJ16" s="10" t="s">
        <v>18</v>
      </c>
      <c r="AK16" s="11" t="s">
        <v>19</v>
      </c>
      <c r="AL16" s="11" t="s">
        <v>19</v>
      </c>
      <c r="AM16" s="11" t="s">
        <v>19</v>
      </c>
      <c r="AN16" s="11" t="s">
        <v>19</v>
      </c>
      <c r="AO16" s="8" t="s">
        <v>16</v>
      </c>
      <c r="AP16" s="8" t="s">
        <v>16</v>
      </c>
      <c r="AQ16" s="12">
        <f>COUNTIF($C16:$AP16,$A$24)+COUNTIF($C16:$AP16,$A$25)+COUNTIF($C16:$AP16,$A$26)</f>
        <v>24</v>
      </c>
      <c r="AR16" s="13">
        <f>COUNTIF($C16:$AP16,$A$24)*$G$24+COUNTIF($C16:$AP16,$A$25)*$G$25+COUNTIF($C16:$AP16,$A$26)*$G$26</f>
        <v>192</v>
      </c>
      <c r="AS16" s="14">
        <f>AR16/5.714285714285714</f>
        <v>33.6</v>
      </c>
    </row>
    <row r="17" spans="1:45" x14ac:dyDescent="0.25">
      <c r="A17" s="7" t="s">
        <v>32</v>
      </c>
      <c r="B17" s="7" t="s">
        <v>31</v>
      </c>
      <c r="C17" s="9" t="s">
        <v>17</v>
      </c>
      <c r="D17" s="9" t="s">
        <v>17</v>
      </c>
      <c r="E17" s="10" t="s">
        <v>18</v>
      </c>
      <c r="F17" s="10" t="s">
        <v>18</v>
      </c>
      <c r="G17" s="11" t="s">
        <v>19</v>
      </c>
      <c r="H17" s="11" t="s">
        <v>19</v>
      </c>
      <c r="I17" s="11" t="s">
        <v>19</v>
      </c>
      <c r="J17" s="11" t="s">
        <v>19</v>
      </c>
      <c r="K17" s="8" t="s">
        <v>16</v>
      </c>
      <c r="L17" s="8" t="s">
        <v>16</v>
      </c>
      <c r="M17" s="9" t="s">
        <v>17</v>
      </c>
      <c r="N17" s="9" t="s">
        <v>17</v>
      </c>
      <c r="O17" s="10" t="s">
        <v>18</v>
      </c>
      <c r="P17" s="10" t="s">
        <v>18</v>
      </c>
      <c r="Q17" s="11" t="s">
        <v>19</v>
      </c>
      <c r="R17" s="11" t="s">
        <v>19</v>
      </c>
      <c r="S17" s="11" t="s">
        <v>19</v>
      </c>
      <c r="T17" s="11" t="s">
        <v>19</v>
      </c>
      <c r="U17" s="8" t="s">
        <v>16</v>
      </c>
      <c r="V17" s="8" t="s">
        <v>16</v>
      </c>
      <c r="W17" s="9" t="s">
        <v>17</v>
      </c>
      <c r="X17" s="9" t="s">
        <v>17</v>
      </c>
      <c r="Y17" s="10" t="s">
        <v>18</v>
      </c>
      <c r="Z17" s="10" t="s">
        <v>18</v>
      </c>
      <c r="AA17" s="11" t="s">
        <v>19</v>
      </c>
      <c r="AB17" s="11" t="s">
        <v>19</v>
      </c>
      <c r="AC17" s="11" t="s">
        <v>19</v>
      </c>
      <c r="AD17" s="11" t="s">
        <v>19</v>
      </c>
      <c r="AE17" s="8" t="s">
        <v>16</v>
      </c>
      <c r="AF17" s="8" t="s">
        <v>16</v>
      </c>
      <c r="AG17" s="9" t="s">
        <v>17</v>
      </c>
      <c r="AH17" s="9" t="s">
        <v>17</v>
      </c>
      <c r="AI17" s="10" t="s">
        <v>18</v>
      </c>
      <c r="AJ17" s="10" t="s">
        <v>18</v>
      </c>
      <c r="AK17" s="11" t="s">
        <v>19</v>
      </c>
      <c r="AL17" s="11" t="s">
        <v>19</v>
      </c>
      <c r="AM17" s="11" t="s">
        <v>19</v>
      </c>
      <c r="AN17" s="11" t="s">
        <v>19</v>
      </c>
      <c r="AO17" s="8" t="s">
        <v>16</v>
      </c>
      <c r="AP17" s="8" t="s">
        <v>16</v>
      </c>
      <c r="AQ17" s="12">
        <f>COUNTIF($C17:$AP17,$A$24)+COUNTIF($C17:$AP17,$A$25)+COUNTIF($C17:$AP17,$A$26)</f>
        <v>24</v>
      </c>
      <c r="AR17" s="13">
        <f>COUNTIF($C17:$AP17,$A$24)*$G$24+COUNTIF($C17:$AP17,$A$25)*$G$25+COUNTIF($C17:$AP17,$A$26)*$G$26</f>
        <v>192</v>
      </c>
      <c r="AS17" s="14">
        <f>AR17/5.714285714285714</f>
        <v>33.6</v>
      </c>
    </row>
    <row r="18" spans="1:42" x14ac:dyDescent="0.25">
      <c r="A18" s="15" t="s">
        <v>33</v>
      </c>
      <c r="B18" s="15"/>
      <c r="C18" s="12">
        <f>COUNTIF(C$8:C$17,"F")</f>
        <v>2</v>
      </c>
      <c r="D18" s="12">
        <f>COUNTIF(D$8:D$17,"F")</f>
        <v>2</v>
      </c>
      <c r="E18" s="12">
        <f>COUNTIF(E$8:E$17,"F")</f>
        <v>2</v>
      </c>
      <c r="F18" s="12">
        <f>COUNTIF(F$8:F$17,"F")</f>
        <v>2</v>
      </c>
      <c r="G18" s="12">
        <f>COUNTIF(G$8:G$17,"F")</f>
        <v>2</v>
      </c>
      <c r="H18" s="12">
        <f>COUNTIF(H$8:H$17,"F")</f>
        <v>2</v>
      </c>
      <c r="I18" s="12">
        <f>COUNTIF(I$8:I$17,"F")</f>
        <v>2</v>
      </c>
      <c r="J18" s="12">
        <f>COUNTIF(J$8:J$17,"F")</f>
        <v>2</v>
      </c>
      <c r="K18" s="12">
        <f>COUNTIF(K$8:K$17,"F")</f>
        <v>2</v>
      </c>
      <c r="L18" s="12">
        <f>COUNTIF(L$8:L$17,"F")</f>
        <v>2</v>
      </c>
      <c r="M18" s="12">
        <f>COUNTIF(M$8:M$17,"F")</f>
        <v>2</v>
      </c>
      <c r="N18" s="12">
        <f>COUNTIF(N$8:N$17,"F")</f>
        <v>2</v>
      </c>
      <c r="O18" s="12">
        <f>COUNTIF(O$8:O$17,"F")</f>
        <v>2</v>
      </c>
      <c r="P18" s="12">
        <f>COUNTIF(P$8:P$17,"F")</f>
        <v>2</v>
      </c>
      <c r="Q18" s="12">
        <f>COUNTIF(Q$8:Q$17,"F")</f>
        <v>2</v>
      </c>
      <c r="R18" s="12">
        <f>COUNTIF(R$8:R$17,"F")</f>
        <v>2</v>
      </c>
      <c r="S18" s="12">
        <f>COUNTIF(S$8:S$17,"F")</f>
        <v>2</v>
      </c>
      <c r="T18" s="12">
        <f>COUNTIF(T$8:T$17,"F")</f>
        <v>2</v>
      </c>
      <c r="U18" s="12">
        <f>COUNTIF(U$8:U$17,"F")</f>
        <v>2</v>
      </c>
      <c r="V18" s="12">
        <f>COUNTIF(V$8:V$17,"F")</f>
        <v>2</v>
      </c>
      <c r="W18" s="12">
        <f>COUNTIF(W$8:W$17,"F")</f>
        <v>2</v>
      </c>
      <c r="X18" s="12">
        <f>COUNTIF(X$8:X$17,"F")</f>
        <v>2</v>
      </c>
      <c r="Y18" s="12">
        <f>COUNTIF(Y$8:Y$17,"F")</f>
        <v>2</v>
      </c>
      <c r="Z18" s="12">
        <f>COUNTIF(Z$8:Z$17,"F")</f>
        <v>2</v>
      </c>
      <c r="AA18" s="12">
        <f>COUNTIF(AA$8:AA$17,"F")</f>
        <v>2</v>
      </c>
      <c r="AB18" s="12">
        <f>COUNTIF(AB$8:AB$17,"F")</f>
        <v>2</v>
      </c>
      <c r="AC18" s="12">
        <f>COUNTIF(AC$8:AC$17,"F")</f>
        <v>2</v>
      </c>
      <c r="AD18" s="12">
        <f>COUNTIF(AD$8:AD$17,"F")</f>
        <v>2</v>
      </c>
      <c r="AE18" s="12">
        <f>COUNTIF(AE$8:AE$17,"F")</f>
        <v>2</v>
      </c>
      <c r="AF18" s="12">
        <f>COUNTIF(AF$8:AF$17,"F")</f>
        <v>2</v>
      </c>
      <c r="AG18" s="12">
        <f>COUNTIF(AG$8:AG$17,"F")</f>
        <v>2</v>
      </c>
      <c r="AH18" s="12">
        <f>COUNTIF(AH$8:AH$17,"F")</f>
        <v>2</v>
      </c>
      <c r="AI18" s="12">
        <f>COUNTIF(AI$8:AI$17,"F")</f>
        <v>2</v>
      </c>
      <c r="AJ18" s="12">
        <f>COUNTIF(AJ$8:AJ$17,"F")</f>
        <v>2</v>
      </c>
      <c r="AK18" s="12">
        <f>COUNTIF(AK$8:AK$17,"F")</f>
        <v>2</v>
      </c>
      <c r="AL18" s="12">
        <f>COUNTIF(AL$8:AL$17,"F")</f>
        <v>2</v>
      </c>
      <c r="AM18" s="12">
        <f>COUNTIF(AM$8:AM$17,"F")</f>
        <v>2</v>
      </c>
      <c r="AN18" s="12">
        <f>COUNTIF(AN$8:AN$17,"F")</f>
        <v>2</v>
      </c>
      <c r="AO18" s="12">
        <f>COUNTIF(AO$8:AO$17,"F")</f>
        <v>2</v>
      </c>
      <c r="AP18" s="12">
        <f>COUNTIF(AP$8:AP$17,"F")</f>
        <v>2</v>
      </c>
    </row>
    <row r="19" spans="1:42" x14ac:dyDescent="0.25">
      <c r="A19" s="15" t="s">
        <v>34</v>
      </c>
      <c r="B19" s="15"/>
      <c r="C19" s="12">
        <f>COUNTIF(C$8:C$17,"S")</f>
        <v>2</v>
      </c>
      <c r="D19" s="12">
        <f>COUNTIF(D$8:D$17,"S")</f>
        <v>2</v>
      </c>
      <c r="E19" s="12">
        <f>COUNTIF(E$8:E$17,"S")</f>
        <v>2</v>
      </c>
      <c r="F19" s="12">
        <f>COUNTIF(F$8:F$17,"S")</f>
        <v>2</v>
      </c>
      <c r="G19" s="12">
        <f>COUNTIF(G$8:G$17,"S")</f>
        <v>2</v>
      </c>
      <c r="H19" s="12">
        <f>COUNTIF(H$8:H$17,"S")</f>
        <v>2</v>
      </c>
      <c r="I19" s="12">
        <f>COUNTIF(I$8:I$17,"S")</f>
        <v>2</v>
      </c>
      <c r="J19" s="12">
        <f>COUNTIF(J$8:J$17,"S")</f>
        <v>2</v>
      </c>
      <c r="K19" s="12">
        <f>COUNTIF(K$8:K$17,"S")</f>
        <v>2</v>
      </c>
      <c r="L19" s="12">
        <f>COUNTIF(L$8:L$17,"S")</f>
        <v>2</v>
      </c>
      <c r="M19" s="12">
        <f>COUNTIF(M$8:M$17,"S")</f>
        <v>2</v>
      </c>
      <c r="N19" s="12">
        <f>COUNTIF(N$8:N$17,"S")</f>
        <v>2</v>
      </c>
      <c r="O19" s="12">
        <f>COUNTIF(O$8:O$17,"S")</f>
        <v>2</v>
      </c>
      <c r="P19" s="12">
        <f>COUNTIF(P$8:P$17,"S")</f>
        <v>2</v>
      </c>
      <c r="Q19" s="12">
        <f>COUNTIF(Q$8:Q$17,"S")</f>
        <v>2</v>
      </c>
      <c r="R19" s="12">
        <f>COUNTIF(R$8:R$17,"S")</f>
        <v>2</v>
      </c>
      <c r="S19" s="12">
        <f>COUNTIF(S$8:S$17,"S")</f>
        <v>2</v>
      </c>
      <c r="T19" s="12">
        <f>COUNTIF(T$8:T$17,"S")</f>
        <v>2</v>
      </c>
      <c r="U19" s="12">
        <f>COUNTIF(U$8:U$17,"S")</f>
        <v>2</v>
      </c>
      <c r="V19" s="12">
        <f>COUNTIF(V$8:V$17,"S")</f>
        <v>2</v>
      </c>
      <c r="W19" s="12">
        <f>COUNTIF(W$8:W$17,"S")</f>
        <v>2</v>
      </c>
      <c r="X19" s="12">
        <f>COUNTIF(X$8:X$17,"S")</f>
        <v>2</v>
      </c>
      <c r="Y19" s="12">
        <f>COUNTIF(Y$8:Y$17,"S")</f>
        <v>2</v>
      </c>
      <c r="Z19" s="12">
        <f>COUNTIF(Z$8:Z$17,"S")</f>
        <v>2</v>
      </c>
      <c r="AA19" s="12">
        <f>COUNTIF(AA$8:AA$17,"S")</f>
        <v>2</v>
      </c>
      <c r="AB19" s="12">
        <f>COUNTIF(AB$8:AB$17,"S")</f>
        <v>2</v>
      </c>
      <c r="AC19" s="12">
        <f>COUNTIF(AC$8:AC$17,"S")</f>
        <v>2</v>
      </c>
      <c r="AD19" s="12">
        <f>COUNTIF(AD$8:AD$17,"S")</f>
        <v>2</v>
      </c>
      <c r="AE19" s="12">
        <f>COUNTIF(AE$8:AE$17,"S")</f>
        <v>2</v>
      </c>
      <c r="AF19" s="12">
        <f>COUNTIF(AF$8:AF$17,"S")</f>
        <v>2</v>
      </c>
      <c r="AG19" s="12">
        <f>COUNTIF(AG$8:AG$17,"S")</f>
        <v>2</v>
      </c>
      <c r="AH19" s="12">
        <f>COUNTIF(AH$8:AH$17,"S")</f>
        <v>2</v>
      </c>
      <c r="AI19" s="12">
        <f>COUNTIF(AI$8:AI$17,"S")</f>
        <v>2</v>
      </c>
      <c r="AJ19" s="12">
        <f>COUNTIF(AJ$8:AJ$17,"S")</f>
        <v>2</v>
      </c>
      <c r="AK19" s="12">
        <f>COUNTIF(AK$8:AK$17,"S")</f>
        <v>2</v>
      </c>
      <c r="AL19" s="12">
        <f>COUNTIF(AL$8:AL$17,"S")</f>
        <v>2</v>
      </c>
      <c r="AM19" s="12">
        <f>COUNTIF(AM$8:AM$17,"S")</f>
        <v>2</v>
      </c>
      <c r="AN19" s="12">
        <f>COUNTIF(AN$8:AN$17,"S")</f>
        <v>2</v>
      </c>
      <c r="AO19" s="12">
        <f>COUNTIF(AO$8:AO$17,"S")</f>
        <v>2</v>
      </c>
      <c r="AP19" s="12">
        <f>COUNTIF(AP$8:AP$17,"S")</f>
        <v>2</v>
      </c>
    </row>
    <row r="20" spans="1:42" x14ac:dyDescent="0.25">
      <c r="A20" s="15" t="s">
        <v>35</v>
      </c>
      <c r="B20" s="15"/>
      <c r="C20" s="12">
        <f>COUNTIF(C$8:C$17,"N")</f>
        <v>2</v>
      </c>
      <c r="D20" s="12">
        <f>COUNTIF(D$8:D$17,"N")</f>
        <v>2</v>
      </c>
      <c r="E20" s="12">
        <f>COUNTIF(E$8:E$17,"N")</f>
        <v>2</v>
      </c>
      <c r="F20" s="12">
        <f>COUNTIF(F$8:F$17,"N")</f>
        <v>2</v>
      </c>
      <c r="G20" s="12">
        <f>COUNTIF(G$8:G$17,"N")</f>
        <v>2</v>
      </c>
      <c r="H20" s="12">
        <f>COUNTIF(H$8:H$17,"N")</f>
        <v>2</v>
      </c>
      <c r="I20" s="12">
        <f>COUNTIF(I$8:I$17,"N")</f>
        <v>2</v>
      </c>
      <c r="J20" s="12">
        <f>COUNTIF(J$8:J$17,"N")</f>
        <v>2</v>
      </c>
      <c r="K20" s="12">
        <f>COUNTIF(K$8:K$17,"N")</f>
        <v>2</v>
      </c>
      <c r="L20" s="12">
        <f>COUNTIF(L$8:L$17,"N")</f>
        <v>2</v>
      </c>
      <c r="M20" s="12">
        <f>COUNTIF(M$8:M$17,"N")</f>
        <v>2</v>
      </c>
      <c r="N20" s="12">
        <f>COUNTIF(N$8:N$17,"N")</f>
        <v>2</v>
      </c>
      <c r="O20" s="12">
        <f>COUNTIF(O$8:O$17,"N")</f>
        <v>2</v>
      </c>
      <c r="P20" s="12">
        <f>COUNTIF(P$8:P$17,"N")</f>
        <v>2</v>
      </c>
      <c r="Q20" s="12">
        <f>COUNTIF(Q$8:Q$17,"N")</f>
        <v>2</v>
      </c>
      <c r="R20" s="12">
        <f>COUNTIF(R$8:R$17,"N")</f>
        <v>2</v>
      </c>
      <c r="S20" s="12">
        <f>COUNTIF(S$8:S$17,"N")</f>
        <v>2</v>
      </c>
      <c r="T20" s="12">
        <f>COUNTIF(T$8:T$17,"N")</f>
        <v>2</v>
      </c>
      <c r="U20" s="12">
        <f>COUNTIF(U$8:U$17,"N")</f>
        <v>2</v>
      </c>
      <c r="V20" s="12">
        <f>COUNTIF(V$8:V$17,"N")</f>
        <v>2</v>
      </c>
      <c r="W20" s="12">
        <f>COUNTIF(W$8:W$17,"N")</f>
        <v>2</v>
      </c>
      <c r="X20" s="12">
        <f>COUNTIF(X$8:X$17,"N")</f>
        <v>2</v>
      </c>
      <c r="Y20" s="12">
        <f>COUNTIF(Y$8:Y$17,"N")</f>
        <v>2</v>
      </c>
      <c r="Z20" s="12">
        <f>COUNTIF(Z$8:Z$17,"N")</f>
        <v>2</v>
      </c>
      <c r="AA20" s="12">
        <f>COUNTIF(AA$8:AA$17,"N")</f>
        <v>2</v>
      </c>
      <c r="AB20" s="12">
        <f>COUNTIF(AB$8:AB$17,"N")</f>
        <v>2</v>
      </c>
      <c r="AC20" s="12">
        <f>COUNTIF(AC$8:AC$17,"N")</f>
        <v>2</v>
      </c>
      <c r="AD20" s="12">
        <f>COUNTIF(AD$8:AD$17,"N")</f>
        <v>2</v>
      </c>
      <c r="AE20" s="12">
        <f>COUNTIF(AE$8:AE$17,"N")</f>
        <v>2</v>
      </c>
      <c r="AF20" s="12">
        <f>COUNTIF(AF$8:AF$17,"N")</f>
        <v>2</v>
      </c>
      <c r="AG20" s="12">
        <f>COUNTIF(AG$8:AG$17,"N")</f>
        <v>2</v>
      </c>
      <c r="AH20" s="12">
        <f>COUNTIF(AH$8:AH$17,"N")</f>
        <v>2</v>
      </c>
      <c r="AI20" s="12">
        <f>COUNTIF(AI$8:AI$17,"N")</f>
        <v>2</v>
      </c>
      <c r="AJ20" s="12">
        <f>COUNTIF(AJ$8:AJ$17,"N")</f>
        <v>2</v>
      </c>
      <c r="AK20" s="12">
        <f>COUNTIF(AK$8:AK$17,"N")</f>
        <v>2</v>
      </c>
      <c r="AL20" s="12">
        <f>COUNTIF(AL$8:AL$17,"N")</f>
        <v>2</v>
      </c>
      <c r="AM20" s="12">
        <f>COUNTIF(AM$8:AM$17,"N")</f>
        <v>2</v>
      </c>
      <c r="AN20" s="12">
        <f>COUNTIF(AN$8:AN$17,"N")</f>
        <v>2</v>
      </c>
      <c r="AO20" s="12">
        <f>COUNTIF(AO$8:AO$17,"N")</f>
        <v>2</v>
      </c>
      <c r="AP20" s="12">
        <f>COUNTIF(AP$8:AP$17,"N")</f>
        <v>2</v>
      </c>
    </row>
    <row r="23" spans="1:8" x14ac:dyDescent="0.25">
      <c r="A23" s="5" t="s">
        <v>36</v>
      </c>
      <c r="B23" s="5" t="s">
        <v>37</v>
      </c>
      <c r="C23" s="5" t="s">
        <v>38</v>
      </c>
      <c r="D23" s="5"/>
      <c r="E23" s="5" t="s">
        <v>39</v>
      </c>
      <c r="F23" s="5"/>
      <c r="G23" s="5" t="s">
        <v>12</v>
      </c>
      <c r="H23" s="5"/>
    </row>
    <row r="24" spans="1:8" x14ac:dyDescent="0.25">
      <c r="A24" s="16" t="s">
        <v>16</v>
      </c>
      <c r="B24" s="7" t="s">
        <v>40</v>
      </c>
      <c r="C24" s="17">
        <v>0.25</v>
      </c>
      <c r="D24" s="17"/>
      <c r="E24" s="17">
        <v>0.5833333333333334</v>
      </c>
      <c r="F24" s="17"/>
      <c r="G24" s="13">
        <f>(E24-C24+IF(E24&lt;C24,1,0))*24</f>
        <v>8</v>
      </c>
      <c r="H24" s="13"/>
    </row>
    <row r="25" spans="1:8" x14ac:dyDescent="0.25">
      <c r="A25" s="18" t="s">
        <v>17</v>
      </c>
      <c r="B25" s="7" t="s">
        <v>41</v>
      </c>
      <c r="C25" s="17">
        <v>0.5833333333333334</v>
      </c>
      <c r="D25" s="17"/>
      <c r="E25" s="17">
        <v>0.9166666666666666</v>
      </c>
      <c r="F25" s="17"/>
      <c r="G25" s="13">
        <f>(E25-C25+IF(E25&lt;C25,1,0))*24</f>
        <v>8</v>
      </c>
      <c r="H25" s="13"/>
    </row>
    <row r="26" spans="1:8" x14ac:dyDescent="0.25">
      <c r="A26" s="19" t="s">
        <v>18</v>
      </c>
      <c r="B26" s="7" t="s">
        <v>42</v>
      </c>
      <c r="C26" s="17">
        <v>0.9166666666666666</v>
      </c>
      <c r="D26" s="17"/>
      <c r="E26" s="17">
        <v>0.25</v>
      </c>
      <c r="F26" s="17"/>
      <c r="G26" s="13">
        <f>(E26-C26+IF(E26&lt;C26,1,0))*24</f>
        <v>8</v>
      </c>
      <c r="H26" s="13"/>
    </row>
    <row r="27" spans="1:8" x14ac:dyDescent="0.25">
      <c r="A27" s="12" t="s">
        <v>19</v>
      </c>
      <c r="B27" s="7" t="s">
        <v>43</v>
      </c>
      <c r="C27" s="20"/>
      <c r="D27" s="20"/>
      <c r="E27" s="20"/>
      <c r="F27" s="20"/>
      <c r="G27" s="20"/>
      <c r="H27" s="20"/>
    </row>
    <row r="28" spans="1:8" x14ac:dyDescent="0.25">
      <c r="A28" s="12" t="s">
        <v>44</v>
      </c>
      <c r="B28" s="7" t="s">
        <v>45</v>
      </c>
      <c r="C28" s="20"/>
      <c r="D28" s="20"/>
      <c r="E28" s="20"/>
      <c r="F28" s="20"/>
      <c r="G28" s="20"/>
      <c r="H28" s="20"/>
    </row>
    <row r="29" spans="1:12" x14ac:dyDescent="0.25">
      <c r="A29" s="21" t="s">
        <v>46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</row>
    <row r="31" ht="30" customHeight="1" spans="1:45" x14ac:dyDescent="0.25">
      <c r="A31" s="22" t="s">
        <v>47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</row>
    <row r="33" ht="30" customHeight="1" spans="1:45" x14ac:dyDescent="0.25">
      <c r="A33" s="23" t="s">
        <v>48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</row>
  </sheetData>
  <mergeCells count="37">
    <mergeCell ref="A1:AS1"/>
    <mergeCell ref="A2:AS2"/>
    <mergeCell ref="C5:I5"/>
    <mergeCell ref="J5:P5"/>
    <mergeCell ref="Q5:W5"/>
    <mergeCell ref="X5:AD5"/>
    <mergeCell ref="AE5:AK5"/>
    <mergeCell ref="AL5:AP5"/>
    <mergeCell ref="A6:A7"/>
    <mergeCell ref="B6:B7"/>
    <mergeCell ref="AQ6:AQ7"/>
    <mergeCell ref="AR6:AR7"/>
    <mergeCell ref="AS6:AS7"/>
    <mergeCell ref="A18:B18"/>
    <mergeCell ref="A19:B19"/>
    <mergeCell ref="A20:B20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A29:L29"/>
    <mergeCell ref="A31:AS31"/>
    <mergeCell ref="A33:AS33"/>
  </mergeCells>
  <conditionalFormatting sqref="C18:AP18">
    <cfRule type="cellIs" dxfId="0" priority="1" operator="lessThan">
      <formula>2</formula>
    </cfRule>
  </conditionalFormatting>
  <conditionalFormatting sqref="C19:AP19">
    <cfRule type="cellIs" dxfId="1" priority="2" operator="lessThan">
      <formula>2</formula>
    </cfRule>
  </conditionalFormatting>
  <conditionalFormatting sqref="C20:AP20">
    <cfRule type="cellIs" dxfId="2" priority="3" operator="lessThan">
      <formula>2</formula>
    </cfRule>
  </conditionalFormatting>
  <hyperlinks>
    <hyperlink ref="A3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5-Schicht-System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2026-10-26T17:56:54Z</dcterms:created>
  <dcterms:modified xsi:type="dcterms:W3CDTF">2026-10-26T17:56:54Z</dcterms:modified>
</cp:coreProperties>
</file>