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onat" state="visible" r:id="rId4"/>
  </sheets>
  <calcPr calcId="171027" fullCalcOnLoad="1"/>
</workbook>
</file>

<file path=xl/sharedStrings.xml><?xml version="1.0" encoding="utf-8"?>
<sst xmlns="http://schemas.openxmlformats.org/spreadsheetml/2006/main" count="50" uniqueCount="45">
  <si>
    <t>Stundenzettel für die Lohnabrechnung</t>
  </si>
  <si>
    <t>Gelbe Felder ausfüllen. Kürzel: U Urlaub, K krank, UU unbezahlter Urlaub, F Feiertag. F mit Uhrzeiten heißt am Feiertag gearbeitet. Nachtstunden aus Ihrer Nachtzeit laut Vertrag, Sonntagsstunden am Sonntag, alles dezimal.</t>
  </si>
  <si>
    <t>Firma</t>
  </si>
  <si>
    <t>Seniorenheim Am Park GmbH</t>
  </si>
  <si>
    <t>Name, Vorname</t>
  </si>
  <si>
    <t>Hoffmann, Paul</t>
  </si>
  <si>
    <t>Personalnummer</t>
  </si>
  <si>
    <t>2048</t>
  </si>
  <si>
    <t>Monat (erster Tag)</t>
  </si>
  <si>
    <t>Soll pro Tag (Std.)</t>
  </si>
  <si>
    <t>Nachtzeit von</t>
  </si>
  <si>
    <t>Nachtzeit bis</t>
  </si>
  <si>
    <t>Datum</t>
  </si>
  <si>
    <t>Tag</t>
  </si>
  <si>
    <t>Beginn</t>
  </si>
  <si>
    <t>Ende</t>
  </si>
  <si>
    <t>Pause (Min.)</t>
  </si>
  <si>
    <t>Stunden</t>
  </si>
  <si>
    <t>Soll</t>
  </si>
  <si>
    <t>davon Nacht</t>
  </si>
  <si>
    <t>davon Sonntag</t>
  </si>
  <si>
    <t>davon Feiertag</t>
  </si>
  <si>
    <t>Kürzel</t>
  </si>
  <si>
    <t>Bemerkung</t>
  </si>
  <si>
    <t>U</t>
  </si>
  <si>
    <t>Sonntagsdienst</t>
  </si>
  <si>
    <t>F</t>
  </si>
  <si>
    <t>Buß- und Bettag</t>
  </si>
  <si>
    <t>Nachtdienst</t>
  </si>
  <si>
    <t>K</t>
  </si>
  <si>
    <t>Für die Lohnabrechnung</t>
  </si>
  <si>
    <t>Arbeitsstunden</t>
  </si>
  <si>
    <t>davon Nachtstunden</t>
  </si>
  <si>
    <t>davon Sonntagsstunden</t>
  </si>
  <si>
    <t>davon Feiertagsstunden</t>
  </si>
  <si>
    <t>Soll-Stunden (Mo bis Fr ohne Kürzel)</t>
  </si>
  <si>
    <t>Über- oder Minusstunden</t>
  </si>
  <si>
    <t>Urlaubstage (U)</t>
  </si>
  <si>
    <t>Krankheitstage (K)</t>
  </si>
  <si>
    <t>Unbezahlter Urlaub (UU)</t>
  </si>
  <si>
    <t>Feiertage (F)</t>
  </si>
  <si>
    <t>Datum, Unterschrift Mitarbeiter/in</t>
  </si>
  <si>
    <t>Datum, Unterschrift Arbeitgeber</t>
  </si>
  <si>
    <t>Beispiel: November 2026 in einem Seniorenheim, Frühdienst 6 bis 14 Uhr, eine Woche Nachtdienst 21 bis 6 Uhr, ein Sonntagsdienst und ein Dienst am Feiertag. Die Pause zählt zuerst zur Zeit außerhalb der Nacht, von den Nachtstunden geht nur ab, was dort nicht hineinpasst. Für jede Person und jeden Monat ein eigenes Blatt.</t>
  </si>
  <si>
    <t>Stunden und Lohnliste aus dem Dienstplan, Export für DATEV: inshift.app/de/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</si>
</sst>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yy"/>
    <numFmt numFmtId="165" formatCode="hh:mm"/>
    <numFmt numFmtId="166" formatCode="dd.mm."/>
    <numFmt numFmtId="167" formatCode="0;;"/>
    <numFmt numFmtId="168" formatCode="0.00;;"/>
    <numFmt numFmtId="169" formatCode="+0.00;-0.00;0.00"/>
  </numFmts>
  <fonts count="9" x14ac:knownFonts="1">
    <font>
      <color theme="1"/>
      <family val="2"/>
      <scheme val="minor"/>
      <sz val="11"/>
      <name val="Calibri"/>
    </font>
    <font>
      <b/>
      <sz val="14"/>
    </font>
    <font>
      <i/>
      <color rgb="FF6B7280"/>
    </font>
    <font>
      <b/>
    </font>
    <font>
      <b/>
      <color rgb="FF111827"/>
      <sz val="11"/>
    </font>
    <font>
      <b/>
      <sz val="12"/>
    </font>
    <font/>
    <font>
      <i/>
      <color rgb="FF6B7280"/>
      <sz val="10"/>
    </font>
    <font>
      <b/>
      <u/>
      <color rgb="FF2563EB"/>
    </font>
  </fonts>
  <fills count="4">
    <fill>
      <patternFill patternType="none"/>
    </fill>
    <fill>
      <patternFill patternType="gray125"/>
    </fill>
    <fill>
      <patternFill patternType="solid">
        <fgColor rgb="FFFEF9C3"/>
      </patternFill>
    </fill>
    <fill>
      <patternFill patternType="solid">
        <fgColor rgb="FFF3F4F6"/>
      </patternFill>
    </fill>
  </fills>
  <borders count="3">
    <border>
      <left/>
      <right/>
      <top/>
      <bottom/>
      <diagonal/>
    </border>
    <border>
      <left style="thin">
        <color rgb="FFD1D5DB"/>
      </left>
      <right style="thin">
        <color rgb="FFD1D5DB"/>
      </right>
      <top style="thin">
        <color rgb="FFD1D5DB"/>
      </top>
      <bottom style="thin">
        <color rgb="FFD1D5DB"/>
      </bottom>
      <diagonal/>
    </border>
    <border>
      <left/>
      <right/>
      <top style="thin">
        <color rgb="FFD1D5DB"/>
      </top>
      <bottom/>
      <diagonal/>
    </border>
  </borders>
  <cellStyleXfs count="1">
    <xf numFmtId="0" fontId="0" fillId="0" borderId="0"/>
  </cellStyleXfs>
  <cellXfs count="30">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0" xfId="0" applyFont="1"/>
    <xf numFmtId="0" fontId="3" fillId="2" borderId="1" xfId="0" applyFont="1" applyFill="1" applyBorder="1" applyAlignment="1">
      <alignment horizontal="left" vertical="center"/>
    </xf>
    <xf numFmtId="164" fontId="3" fillId="2" borderId="1" xfId="0" applyNumberFormat="1" applyFont="1" applyFill="1" applyBorder="1" applyAlignment="1">
      <alignment horizontal="left" vertical="center"/>
    </xf>
    <xf numFmtId="2" fontId="3" fillId="2" borderId="1" xfId="0" applyNumberFormat="1" applyFont="1" applyFill="1" applyBorder="1" applyAlignment="1">
      <alignment horizontal="left" vertical="center"/>
    </xf>
    <xf numFmtId="165" fontId="3" fillId="2" borderId="1" xfId="0" applyNumberFormat="1" applyFont="1" applyFill="1" applyBorder="1" applyAlignment="1">
      <alignment horizontal="left" vertical="center"/>
    </xf>
    <xf numFmtId="0" fontId="4" fillId="3" borderId="1" xfId="0" applyFont="1" applyFill="1" applyBorder="1" applyAlignment="1">
      <alignment horizontal="center" vertical="center" wrapText="1"/>
    </xf>
    <xf numFmtId="166" fontId="0" fillId="3" borderId="1" xfId="0" applyNumberFormat="1" applyFill="1" applyBorder="1" applyAlignment="1">
      <alignment horizontal="center" vertical="center"/>
    </xf>
    <xf numFmtId="0" fontId="0" fillId="3" borderId="1" xfId="0" applyFill="1" applyBorder="1" applyAlignment="1">
      <alignment horizontal="center" vertical="center"/>
    </xf>
    <xf numFmtId="165" fontId="0" fillId="2" borderId="1" xfId="0" applyNumberFormat="1" applyFill="1" applyBorder="1" applyAlignment="1">
      <alignment horizontal="center" vertical="center"/>
    </xf>
    <xf numFmtId="167" fontId="0" fillId="2" borderId="1" xfId="0" applyNumberFormat="1" applyFill="1" applyBorder="1" applyAlignment="1">
      <alignment horizontal="center" vertical="center"/>
    </xf>
    <xf numFmtId="168" fontId="3" fillId="3" borderId="1" xfId="0" applyNumberFormat="1" applyFont="1" applyFill="1" applyBorder="1" applyAlignment="1">
      <alignment horizontal="center" vertical="center"/>
    </xf>
    <xf numFmtId="168" fontId="0" fillId="3" borderId="1" xfId="0" applyNumberForma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166" fontId="0" fillId="0" borderId="1" xfId="0" applyNumberFormat="1" applyBorder="1" applyAlignment="1">
      <alignment horizontal="center" vertical="center"/>
    </xf>
    <xf numFmtId="0" fontId="0" fillId="0" borderId="1" xfId="0" applyBorder="1" applyAlignment="1">
      <alignment horizontal="center" vertical="center"/>
    </xf>
    <xf numFmtId="168" fontId="3" fillId="0" borderId="1" xfId="0" applyNumberFormat="1" applyFont="1" applyBorder="1" applyAlignment="1">
      <alignment horizontal="center" vertical="center"/>
    </xf>
    <xf numFmtId="168" fontId="0" fillId="0" borderId="1" xfId="0" applyNumberFormat="1" applyBorder="1" applyAlignment="1">
      <alignment horizontal="center" vertical="center"/>
    </xf>
    <xf numFmtId="0" fontId="5" fillId="0" borderId="0" xfId="0" applyFont="1"/>
    <xf numFmtId="0" fontId="3" fillId="0" borderId="0" xfId="0" applyFont="1" applyAlignment="1">
      <alignment horizontal="right"/>
    </xf>
    <xf numFmtId="2" fontId="3" fillId="0" borderId="1" xfId="0" applyNumberFormat="1" applyFont="1" applyBorder="1" applyAlignment="1">
      <alignment horizontal="center" vertical="center"/>
    </xf>
    <xf numFmtId="169" fontId="3" fillId="0" borderId="1" xfId="0" applyNumberFormat="1" applyFont="1" applyBorder="1" applyAlignment="1">
      <alignment horizontal="center" vertical="center"/>
    </xf>
    <xf numFmtId="0" fontId="6" fillId="0" borderId="0" xfId="0" applyFont="1" applyAlignment="1">
      <alignment horizontal="right"/>
    </xf>
    <xf numFmtId="1" fontId="3" fillId="0" borderId="1" xfId="0" applyNumberFormat="1" applyFont="1" applyBorder="1" applyAlignment="1">
      <alignment horizontal="center" vertical="center"/>
    </xf>
    <xf numFmtId="0" fontId="2" fillId="0" borderId="2" xfId="0" applyFont="1" applyBorder="1"/>
    <xf numFmtId="0" fontId="7" fillId="0" borderId="0" xfId="0" applyFont="1" applyAlignment="1">
      <alignment vertical="top" wrapText="1"/>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de/?utm_source=xlsx&amp;utm_medium=template&amp;utm_campaign=stundenzettel-lohnabrechn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workbookViewId="0" showGridLines="0">
      <pane ySplit="12" topLeftCell="A13" activePane="bottomLeft" state="frozen"/>
      <selection pane="bottomLeft"/>
    </sheetView>
  </sheetViews>
  <sheetFormatPr defaultRowHeight="15" outlineLevelRow="0" outlineLevelCol="0" x14ac:dyDescent="55"/>
  <cols>
    <col min="1" max="1" width="8" customWidth="1"/>
    <col min="2" max="2" width="5" customWidth="1"/>
    <col min="3" max="5" width="8" customWidth="1"/>
    <col min="7" max="7" width="8" customWidth="1"/>
    <col min="11" max="11" width="8" customWidth="1"/>
    <col min="12" max="12" width="24" customWidth="1"/>
  </cols>
  <sheetData>
    <row r="1" ht="24" customHeight="1" spans="1:12" x14ac:dyDescent="0.25">
      <c r="A1" s="1" t="s">
        <v>0</v>
      </c>
      <c r="B1" s="1"/>
      <c r="C1" s="1"/>
      <c r="D1" s="1"/>
      <c r="E1" s="1"/>
      <c r="F1" s="1"/>
      <c r="G1" s="1"/>
      <c r="H1" s="1"/>
      <c r="I1" s="1"/>
      <c r="J1" s="1"/>
      <c r="K1" s="1"/>
      <c r="L1" s="1"/>
    </row>
    <row r="2" ht="32" customHeight="1" spans="1:12" x14ac:dyDescent="0.25">
      <c r="A2" s="2" t="s">
        <v>1</v>
      </c>
      <c r="B2" s="2"/>
      <c r="C2" s="2"/>
      <c r="D2" s="2"/>
      <c r="E2" s="2"/>
      <c r="F2" s="2"/>
      <c r="G2" s="2"/>
      <c r="H2" s="2"/>
      <c r="I2" s="2"/>
      <c r="J2" s="2"/>
      <c r="K2" s="2"/>
      <c r="L2" s="2"/>
    </row>
    <row r="4" spans="1:7" x14ac:dyDescent="0.25">
      <c r="A4" s="3" t="s">
        <v>2</v>
      </c>
      <c r="B4" s="3"/>
      <c r="C4" s="3"/>
      <c r="D4" s="4" t="s">
        <v>3</v>
      </c>
      <c r="E4" s="4"/>
      <c r="F4" s="4"/>
      <c r="G4" s="4"/>
    </row>
    <row r="5" spans="1:7" x14ac:dyDescent="0.25">
      <c r="A5" s="3" t="s">
        <v>4</v>
      </c>
      <c r="B5" s="3"/>
      <c r="C5" s="3"/>
      <c r="D5" s="4" t="s">
        <v>5</v>
      </c>
      <c r="E5" s="4"/>
      <c r="F5" s="4"/>
      <c r="G5" s="4"/>
    </row>
    <row r="6" spans="1:7" x14ac:dyDescent="0.25">
      <c r="A6" s="3" t="s">
        <v>6</v>
      </c>
      <c r="B6" s="3"/>
      <c r="C6" s="3"/>
      <c r="D6" s="4" t="s">
        <v>7</v>
      </c>
      <c r="E6" s="4"/>
      <c r="F6" s="4"/>
      <c r="G6" s="4"/>
    </row>
    <row r="7" spans="1:7" x14ac:dyDescent="0.25">
      <c r="A7" s="3" t="s">
        <v>8</v>
      </c>
      <c r="B7" s="3"/>
      <c r="C7" s="3"/>
      <c r="D7" s="5">
        <v>46327</v>
      </c>
      <c r="E7" s="5"/>
      <c r="F7" s="5"/>
      <c r="G7" s="5"/>
    </row>
    <row r="8" spans="1:7" x14ac:dyDescent="0.25">
      <c r="A8" s="3" t="s">
        <v>9</v>
      </c>
      <c r="B8" s="3"/>
      <c r="C8" s="3"/>
      <c r="D8" s="6">
        <v>7.5</v>
      </c>
      <c r="E8" s="6"/>
      <c r="F8" s="6"/>
      <c r="G8" s="6"/>
    </row>
    <row r="9" spans="1:7" x14ac:dyDescent="0.25">
      <c r="A9" s="3" t="s">
        <v>10</v>
      </c>
      <c r="B9" s="3"/>
      <c r="C9" s="3"/>
      <c r="D9" s="7">
        <v>0.9166666666666666</v>
      </c>
      <c r="E9" s="7"/>
      <c r="F9" s="7"/>
      <c r="G9" s="7"/>
    </row>
    <row r="10" spans="1:7" x14ac:dyDescent="0.25">
      <c r="A10" s="3" t="s">
        <v>11</v>
      </c>
      <c r="B10" s="3"/>
      <c r="C10" s="3"/>
      <c r="D10" s="7">
        <v>0.25</v>
      </c>
      <c r="E10" s="7"/>
      <c r="F10" s="7"/>
      <c r="G10" s="7"/>
    </row>
    <row r="12" ht="30" customHeight="1" spans="1:12" x14ac:dyDescent="0.25">
      <c r="A12" s="8" t="s">
        <v>12</v>
      </c>
      <c r="B12" s="8" t="s">
        <v>13</v>
      </c>
      <c r="C12" s="8" t="s">
        <v>14</v>
      </c>
      <c r="D12" s="8" t="s">
        <v>15</v>
      </c>
      <c r="E12" s="8" t="s">
        <v>16</v>
      </c>
      <c r="F12" s="8" t="s">
        <v>17</v>
      </c>
      <c r="G12" s="8" t="s">
        <v>18</v>
      </c>
      <c r="H12" s="8" t="s">
        <v>19</v>
      </c>
      <c r="I12" s="8" t="s">
        <v>20</v>
      </c>
      <c r="J12" s="8" t="s">
        <v>21</v>
      </c>
      <c r="K12" s="8" t="s">
        <v>22</v>
      </c>
      <c r="L12" s="8" t="s">
        <v>23</v>
      </c>
    </row>
    <row r="13" spans="1:12" x14ac:dyDescent="0.25">
      <c r="A13" s="9">
        <f>IF(MONTH($D$7+0)=MONTH($D$7),$D$7+0,"")</f>
        <v>46327</v>
      </c>
      <c r="B13" s="10" t="str">
        <f>IF(A13="","",CHOOSE(WEEKDAY(A13),"So","Mo","Di","Mi","Do","Fr","Sa"))</f>
        <v>So</v>
      </c>
      <c r="C13" s="11"/>
      <c r="D13" s="11"/>
      <c r="E13" s="12"/>
      <c r="F13" s="13">
        <f>IF(AND(ISNUMBER(C13),ISNUMBER(D13)),ROUND((D13-C13+IF(D13&lt;C13,1,0))*24-IF(ISNUMBER(E13),E13,0)/60,2),0)</f>
        <v>0</v>
      </c>
      <c r="G13" s="14">
        <f>IF(A13="",0,IF(OR(WEEKDAY(A13,2)&gt;5,K13&lt;&gt;""),0,$D$8))</f>
        <v>0</v>
      </c>
      <c r="H13" s="14">
        <f>IF(AND(ISNUMBER(C13),ISNUMBER(D13)),ROUND(MAX(0,MIN((MAX(0,MIN((D13+IF(D13&lt;C13,1,0)),($D$10+IF($D$10&lt;=$D$9,1,0))-1)-MAX(C13,$D$9-1))+MAX(0,MIN((D13+IF(D13&lt;C13,1,0)),($D$10+IF($D$10&lt;=$D$9,1,0)))-MAX(C13,$D$9))+MAX(0,MIN((D13+IF(D13&lt;C13,1,0)),($D$10+IF($D$10&lt;=$D$9,1,0))+1)-MAX(C13,$D$9+1)))*24,F13)),2),0)</f>
        <v>0</v>
      </c>
      <c r="I13" s="14">
        <f>IF(A13="",0,IF(WEEKDAY(A13)=1,F13,0))</f>
        <v>0</v>
      </c>
      <c r="J13" s="14">
        <f>IF(K13="F",F13,0)</f>
        <v>0</v>
      </c>
      <c r="K13" s="15"/>
      <c r="L13" s="16"/>
    </row>
    <row r="14" spans="1:12" x14ac:dyDescent="0.25">
      <c r="A14" s="17">
        <f>IF(MONTH($D$7+1)=MONTH($D$7),$D$7+1,"")</f>
        <v>46328</v>
      </c>
      <c r="B14" s="18" t="str">
        <f>IF(A14="","",CHOOSE(WEEKDAY(A14),"So","Mo","Di","Mi","Do","Fr","Sa"))</f>
        <v>Mo</v>
      </c>
      <c r="C14" s="11">
        <v>0.25</v>
      </c>
      <c r="D14" s="11">
        <v>0.5833333333333334</v>
      </c>
      <c r="E14" s="12">
        <v>30</v>
      </c>
      <c r="F14" s="19">
        <f>IF(AND(ISNUMBER(C14),ISNUMBER(D14)),ROUND((D14-C14+IF(D14&lt;C14,1,0))*24-IF(ISNUMBER(E14),E14,0)/60,2),0)</f>
        <v>7.5</v>
      </c>
      <c r="G14" s="20">
        <f>IF(A14="",0,IF(OR(WEEKDAY(A14,2)&gt;5,K14&lt;&gt;""),0,$D$8))</f>
        <v>7.5</v>
      </c>
      <c r="H14" s="20">
        <f>IF(AND(ISNUMBER(C14),ISNUMBER(D14)),ROUND(MAX(0,MIN((MAX(0,MIN((D14+IF(D14&lt;C14,1,0)),($D$10+IF($D$10&lt;=$D$9,1,0))-1)-MAX(C14,$D$9-1))+MAX(0,MIN((D14+IF(D14&lt;C14,1,0)),($D$10+IF($D$10&lt;=$D$9,1,0)))-MAX(C14,$D$9))+MAX(0,MIN((D14+IF(D14&lt;C14,1,0)),($D$10+IF($D$10&lt;=$D$9,1,0))+1)-MAX(C14,$D$9+1)))*24,F14)),2),0)</f>
        <v>0</v>
      </c>
      <c r="I14" s="20">
        <f>IF(A14="",0,IF(WEEKDAY(A14)=1,F14,0))</f>
        <v>0</v>
      </c>
      <c r="J14" s="20">
        <f>IF(K14="F",F14,0)</f>
        <v>0</v>
      </c>
      <c r="K14" s="15"/>
      <c r="L14" s="16"/>
    </row>
    <row r="15" spans="1:12" x14ac:dyDescent="0.25">
      <c r="A15" s="17">
        <f>IF(MONTH($D$7+2)=MONTH($D$7),$D$7+2,"")</f>
        <v>46329</v>
      </c>
      <c r="B15" s="18" t="str">
        <f>IF(A15="","",CHOOSE(WEEKDAY(A15),"So","Mo","Di","Mi","Do","Fr","Sa"))</f>
        <v>Di</v>
      </c>
      <c r="C15" s="11">
        <v>0.25</v>
      </c>
      <c r="D15" s="11">
        <v>0.5833333333333334</v>
      </c>
      <c r="E15" s="12">
        <v>30</v>
      </c>
      <c r="F15" s="19">
        <f>IF(AND(ISNUMBER(C15),ISNUMBER(D15)),ROUND((D15-C15+IF(D15&lt;C15,1,0))*24-IF(ISNUMBER(E15),E15,0)/60,2),0)</f>
        <v>7.5</v>
      </c>
      <c r="G15" s="20">
        <f>IF(A15="",0,IF(OR(WEEKDAY(A15,2)&gt;5,K15&lt;&gt;""),0,$D$8))</f>
        <v>7.5</v>
      </c>
      <c r="H15" s="20">
        <f>IF(AND(ISNUMBER(C15),ISNUMBER(D15)),ROUND(MAX(0,MIN((MAX(0,MIN((D15+IF(D15&lt;C15,1,0)),($D$10+IF($D$10&lt;=$D$9,1,0))-1)-MAX(C15,$D$9-1))+MAX(0,MIN((D15+IF(D15&lt;C15,1,0)),($D$10+IF($D$10&lt;=$D$9,1,0)))-MAX(C15,$D$9))+MAX(0,MIN((D15+IF(D15&lt;C15,1,0)),($D$10+IF($D$10&lt;=$D$9,1,0))+1)-MAX(C15,$D$9+1)))*24,F15)),2),0)</f>
        <v>0</v>
      </c>
      <c r="I15" s="20">
        <f>IF(A15="",0,IF(WEEKDAY(A15)=1,F15,0))</f>
        <v>0</v>
      </c>
      <c r="J15" s="20">
        <f>IF(K15="F",F15,0)</f>
        <v>0</v>
      </c>
      <c r="K15" s="15"/>
      <c r="L15" s="16"/>
    </row>
    <row r="16" spans="1:12" x14ac:dyDescent="0.25">
      <c r="A16" s="17">
        <f>IF(MONTH($D$7+3)=MONTH($D$7),$D$7+3,"")</f>
        <v>46330</v>
      </c>
      <c r="B16" s="18" t="str">
        <f>IF(A16="","",CHOOSE(WEEKDAY(A16),"So","Mo","Di","Mi","Do","Fr","Sa"))</f>
        <v>Mi</v>
      </c>
      <c r="C16" s="11">
        <v>0.25</v>
      </c>
      <c r="D16" s="11">
        <v>0.5833333333333334</v>
      </c>
      <c r="E16" s="12">
        <v>30</v>
      </c>
      <c r="F16" s="19">
        <f>IF(AND(ISNUMBER(C16),ISNUMBER(D16)),ROUND((D16-C16+IF(D16&lt;C16,1,0))*24-IF(ISNUMBER(E16),E16,0)/60,2),0)</f>
        <v>7.5</v>
      </c>
      <c r="G16" s="20">
        <f>IF(A16="",0,IF(OR(WEEKDAY(A16,2)&gt;5,K16&lt;&gt;""),0,$D$8))</f>
        <v>7.5</v>
      </c>
      <c r="H16" s="20">
        <f>IF(AND(ISNUMBER(C16),ISNUMBER(D16)),ROUND(MAX(0,MIN((MAX(0,MIN((D16+IF(D16&lt;C16,1,0)),($D$10+IF($D$10&lt;=$D$9,1,0))-1)-MAX(C16,$D$9-1))+MAX(0,MIN((D16+IF(D16&lt;C16,1,0)),($D$10+IF($D$10&lt;=$D$9,1,0)))-MAX(C16,$D$9))+MAX(0,MIN((D16+IF(D16&lt;C16,1,0)),($D$10+IF($D$10&lt;=$D$9,1,0))+1)-MAX(C16,$D$9+1)))*24,F16)),2),0)</f>
        <v>0</v>
      </c>
      <c r="I16" s="20">
        <f>IF(A16="",0,IF(WEEKDAY(A16)=1,F16,0))</f>
        <v>0</v>
      </c>
      <c r="J16" s="20">
        <f>IF(K16="F",F16,0)</f>
        <v>0</v>
      </c>
      <c r="K16" s="15"/>
      <c r="L16" s="16"/>
    </row>
    <row r="17" spans="1:12" x14ac:dyDescent="0.25">
      <c r="A17" s="17">
        <f>IF(MONTH($D$7+4)=MONTH($D$7),$D$7+4,"")</f>
        <v>46331</v>
      </c>
      <c r="B17" s="18" t="str">
        <f>IF(A17="","",CHOOSE(WEEKDAY(A17),"So","Mo","Di","Mi","Do","Fr","Sa"))</f>
        <v>Do</v>
      </c>
      <c r="C17" s="11">
        <v>0.25</v>
      </c>
      <c r="D17" s="11">
        <v>0.5833333333333334</v>
      </c>
      <c r="E17" s="12">
        <v>30</v>
      </c>
      <c r="F17" s="19">
        <f>IF(AND(ISNUMBER(C17),ISNUMBER(D17)),ROUND((D17-C17+IF(D17&lt;C17,1,0))*24-IF(ISNUMBER(E17),E17,0)/60,2),0)</f>
        <v>7.5</v>
      </c>
      <c r="G17" s="20">
        <f>IF(A17="",0,IF(OR(WEEKDAY(A17,2)&gt;5,K17&lt;&gt;""),0,$D$8))</f>
        <v>7.5</v>
      </c>
      <c r="H17" s="20">
        <f>IF(AND(ISNUMBER(C17),ISNUMBER(D17)),ROUND(MAX(0,MIN((MAX(0,MIN((D17+IF(D17&lt;C17,1,0)),($D$10+IF($D$10&lt;=$D$9,1,0))-1)-MAX(C17,$D$9-1))+MAX(0,MIN((D17+IF(D17&lt;C17,1,0)),($D$10+IF($D$10&lt;=$D$9,1,0)))-MAX(C17,$D$9))+MAX(0,MIN((D17+IF(D17&lt;C17,1,0)),($D$10+IF($D$10&lt;=$D$9,1,0))+1)-MAX(C17,$D$9+1)))*24,F17)),2),0)</f>
        <v>0</v>
      </c>
      <c r="I17" s="20">
        <f>IF(A17="",0,IF(WEEKDAY(A17)=1,F17,0))</f>
        <v>0</v>
      </c>
      <c r="J17" s="20">
        <f>IF(K17="F",F17,0)</f>
        <v>0</v>
      </c>
      <c r="K17" s="15"/>
      <c r="L17" s="16"/>
    </row>
    <row r="18" spans="1:12" x14ac:dyDescent="0.25">
      <c r="A18" s="17">
        <f>IF(MONTH($D$7+5)=MONTH($D$7),$D$7+5,"")</f>
        <v>46332</v>
      </c>
      <c r="B18" s="18" t="str">
        <f>IF(A18="","",CHOOSE(WEEKDAY(A18),"So","Mo","Di","Mi","Do","Fr","Sa"))</f>
        <v>Fr</v>
      </c>
      <c r="C18" s="11">
        <v>0.25</v>
      </c>
      <c r="D18" s="11">
        <v>0.5833333333333334</v>
      </c>
      <c r="E18" s="12">
        <v>30</v>
      </c>
      <c r="F18" s="19">
        <f>IF(AND(ISNUMBER(C18),ISNUMBER(D18)),ROUND((D18-C18+IF(D18&lt;C18,1,0))*24-IF(ISNUMBER(E18),E18,0)/60,2),0)</f>
        <v>7.5</v>
      </c>
      <c r="G18" s="20">
        <f>IF(A18="",0,IF(OR(WEEKDAY(A18,2)&gt;5,K18&lt;&gt;""),0,$D$8))</f>
        <v>7.5</v>
      </c>
      <c r="H18" s="20">
        <f>IF(AND(ISNUMBER(C18),ISNUMBER(D18)),ROUND(MAX(0,MIN((MAX(0,MIN((D18+IF(D18&lt;C18,1,0)),($D$10+IF($D$10&lt;=$D$9,1,0))-1)-MAX(C18,$D$9-1))+MAX(0,MIN((D18+IF(D18&lt;C18,1,0)),($D$10+IF($D$10&lt;=$D$9,1,0)))-MAX(C18,$D$9))+MAX(0,MIN((D18+IF(D18&lt;C18,1,0)),($D$10+IF($D$10&lt;=$D$9,1,0))+1)-MAX(C18,$D$9+1)))*24,F18)),2),0)</f>
        <v>0</v>
      </c>
      <c r="I18" s="20">
        <f>IF(A18="",0,IF(WEEKDAY(A18)=1,F18,0))</f>
        <v>0</v>
      </c>
      <c r="J18" s="20">
        <f>IF(K18="F",F18,0)</f>
        <v>0</v>
      </c>
      <c r="K18" s="15"/>
      <c r="L18" s="16"/>
    </row>
    <row r="19" spans="1:12" x14ac:dyDescent="0.25">
      <c r="A19" s="9">
        <f>IF(MONTH($D$7+6)=MONTH($D$7),$D$7+6,"")</f>
        <v>46333</v>
      </c>
      <c r="B19" s="10" t="str">
        <f>IF(A19="","",CHOOSE(WEEKDAY(A19),"So","Mo","Di","Mi","Do","Fr","Sa"))</f>
        <v>Sa</v>
      </c>
      <c r="C19" s="11"/>
      <c r="D19" s="11"/>
      <c r="E19" s="12"/>
      <c r="F19" s="13">
        <f>IF(AND(ISNUMBER(C19),ISNUMBER(D19)),ROUND((D19-C19+IF(D19&lt;C19,1,0))*24-IF(ISNUMBER(E19),E19,0)/60,2),0)</f>
        <v>0</v>
      </c>
      <c r="G19" s="14">
        <f>IF(A19="",0,IF(OR(WEEKDAY(A19,2)&gt;5,K19&lt;&gt;""),0,$D$8))</f>
        <v>0</v>
      </c>
      <c r="H19" s="14">
        <f>IF(AND(ISNUMBER(C19),ISNUMBER(D19)),ROUND(MAX(0,MIN((MAX(0,MIN((D19+IF(D19&lt;C19,1,0)),($D$10+IF($D$10&lt;=$D$9,1,0))-1)-MAX(C19,$D$9-1))+MAX(0,MIN((D19+IF(D19&lt;C19,1,0)),($D$10+IF($D$10&lt;=$D$9,1,0)))-MAX(C19,$D$9))+MAX(0,MIN((D19+IF(D19&lt;C19,1,0)),($D$10+IF($D$10&lt;=$D$9,1,0))+1)-MAX(C19,$D$9+1)))*24,F19)),2),0)</f>
        <v>0</v>
      </c>
      <c r="I19" s="14">
        <f>IF(A19="",0,IF(WEEKDAY(A19)=1,F19,0))</f>
        <v>0</v>
      </c>
      <c r="J19" s="14">
        <f>IF(K19="F",F19,0)</f>
        <v>0</v>
      </c>
      <c r="K19" s="15"/>
      <c r="L19" s="16"/>
    </row>
    <row r="20" spans="1:12" x14ac:dyDescent="0.25">
      <c r="A20" s="9">
        <f>IF(MONTH($D$7+7)=MONTH($D$7),$D$7+7,"")</f>
        <v>46334</v>
      </c>
      <c r="B20" s="10" t="str">
        <f>IF(A20="","",CHOOSE(WEEKDAY(A20),"So","Mo","Di","Mi","Do","Fr","Sa"))</f>
        <v>So</v>
      </c>
      <c r="C20" s="11"/>
      <c r="D20" s="11"/>
      <c r="E20" s="12"/>
      <c r="F20" s="13">
        <f>IF(AND(ISNUMBER(C20),ISNUMBER(D20)),ROUND((D20-C20+IF(D20&lt;C20,1,0))*24-IF(ISNUMBER(E20),E20,0)/60,2),0)</f>
        <v>0</v>
      </c>
      <c r="G20" s="14">
        <f>IF(A20="",0,IF(OR(WEEKDAY(A20,2)&gt;5,K20&lt;&gt;""),0,$D$8))</f>
        <v>0</v>
      </c>
      <c r="H20" s="14">
        <f>IF(AND(ISNUMBER(C20),ISNUMBER(D20)),ROUND(MAX(0,MIN((MAX(0,MIN((D20+IF(D20&lt;C20,1,0)),($D$10+IF($D$10&lt;=$D$9,1,0))-1)-MAX(C20,$D$9-1))+MAX(0,MIN((D20+IF(D20&lt;C20,1,0)),($D$10+IF($D$10&lt;=$D$9,1,0)))-MAX(C20,$D$9))+MAX(0,MIN((D20+IF(D20&lt;C20,1,0)),($D$10+IF($D$10&lt;=$D$9,1,0))+1)-MAX(C20,$D$9+1)))*24,F20)),2),0)</f>
        <v>0</v>
      </c>
      <c r="I20" s="14">
        <f>IF(A20="",0,IF(WEEKDAY(A20)=1,F20,0))</f>
        <v>0</v>
      </c>
      <c r="J20" s="14">
        <f>IF(K20="F",F20,0)</f>
        <v>0</v>
      </c>
      <c r="K20" s="15"/>
      <c r="L20" s="16"/>
    </row>
    <row r="21" spans="1:12" x14ac:dyDescent="0.25">
      <c r="A21" s="17">
        <f>IF(MONTH($D$7+8)=MONTH($D$7),$D$7+8,"")</f>
        <v>46335</v>
      </c>
      <c r="B21" s="18" t="str">
        <f>IF(A21="","",CHOOSE(WEEKDAY(A21),"So","Mo","Di","Mi","Do","Fr","Sa"))</f>
        <v>Mo</v>
      </c>
      <c r="C21" s="11"/>
      <c r="D21" s="11"/>
      <c r="E21" s="12"/>
      <c r="F21" s="19">
        <f>IF(AND(ISNUMBER(C21),ISNUMBER(D21)),ROUND((D21-C21+IF(D21&lt;C21,1,0))*24-IF(ISNUMBER(E21),E21,0)/60,2),0)</f>
        <v>0</v>
      </c>
      <c r="G21" s="20">
        <f>IF(A21="",0,IF(OR(WEEKDAY(A21,2)&gt;5,K21&lt;&gt;""),0,$D$8))</f>
        <v>0</v>
      </c>
      <c r="H21" s="20">
        <f>IF(AND(ISNUMBER(C21),ISNUMBER(D21)),ROUND(MAX(0,MIN((MAX(0,MIN((D21+IF(D21&lt;C21,1,0)),($D$10+IF($D$10&lt;=$D$9,1,0))-1)-MAX(C21,$D$9-1))+MAX(0,MIN((D21+IF(D21&lt;C21,1,0)),($D$10+IF($D$10&lt;=$D$9,1,0)))-MAX(C21,$D$9))+MAX(0,MIN((D21+IF(D21&lt;C21,1,0)),($D$10+IF($D$10&lt;=$D$9,1,0))+1)-MAX(C21,$D$9+1)))*24,F21)),2),0)</f>
        <v>0</v>
      </c>
      <c r="I21" s="20">
        <f>IF(A21="",0,IF(WEEKDAY(A21)=1,F21,0))</f>
        <v>0</v>
      </c>
      <c r="J21" s="20">
        <f>IF(K21="F",F21,0)</f>
        <v>0</v>
      </c>
      <c r="K21" s="15" t="s">
        <v>24</v>
      </c>
      <c r="L21" s="16"/>
    </row>
    <row r="22" spans="1:12" x14ac:dyDescent="0.25">
      <c r="A22" s="17">
        <f>IF(MONTH($D$7+9)=MONTH($D$7),$D$7+9,"")</f>
        <v>46336</v>
      </c>
      <c r="B22" s="18" t="str">
        <f>IF(A22="","",CHOOSE(WEEKDAY(A22),"So","Mo","Di","Mi","Do","Fr","Sa"))</f>
        <v>Di</v>
      </c>
      <c r="C22" s="11"/>
      <c r="D22" s="11"/>
      <c r="E22" s="12"/>
      <c r="F22" s="19">
        <f>IF(AND(ISNUMBER(C22),ISNUMBER(D22)),ROUND((D22-C22+IF(D22&lt;C22,1,0))*24-IF(ISNUMBER(E22),E22,0)/60,2),0)</f>
        <v>0</v>
      </c>
      <c r="G22" s="20">
        <f>IF(A22="",0,IF(OR(WEEKDAY(A22,2)&gt;5,K22&lt;&gt;""),0,$D$8))</f>
        <v>0</v>
      </c>
      <c r="H22" s="20">
        <f>IF(AND(ISNUMBER(C22),ISNUMBER(D22)),ROUND(MAX(0,MIN((MAX(0,MIN((D22+IF(D22&lt;C22,1,0)),($D$10+IF($D$10&lt;=$D$9,1,0))-1)-MAX(C22,$D$9-1))+MAX(0,MIN((D22+IF(D22&lt;C22,1,0)),($D$10+IF($D$10&lt;=$D$9,1,0)))-MAX(C22,$D$9))+MAX(0,MIN((D22+IF(D22&lt;C22,1,0)),($D$10+IF($D$10&lt;=$D$9,1,0))+1)-MAX(C22,$D$9+1)))*24,F22)),2),0)</f>
        <v>0</v>
      </c>
      <c r="I22" s="20">
        <f>IF(A22="",0,IF(WEEKDAY(A22)=1,F22,0))</f>
        <v>0</v>
      </c>
      <c r="J22" s="20">
        <f>IF(K22="F",F22,0)</f>
        <v>0</v>
      </c>
      <c r="K22" s="15" t="s">
        <v>24</v>
      </c>
      <c r="L22" s="16"/>
    </row>
    <row r="23" spans="1:12" x14ac:dyDescent="0.25">
      <c r="A23" s="17">
        <f>IF(MONTH($D$7+10)=MONTH($D$7),$D$7+10,"")</f>
        <v>46337</v>
      </c>
      <c r="B23" s="18" t="str">
        <f>IF(A23="","",CHOOSE(WEEKDAY(A23),"So","Mo","Di","Mi","Do","Fr","Sa"))</f>
        <v>Mi</v>
      </c>
      <c r="C23" s="11"/>
      <c r="D23" s="11"/>
      <c r="E23" s="12"/>
      <c r="F23" s="19">
        <f>IF(AND(ISNUMBER(C23),ISNUMBER(D23)),ROUND((D23-C23+IF(D23&lt;C23,1,0))*24-IF(ISNUMBER(E23),E23,0)/60,2),0)</f>
        <v>0</v>
      </c>
      <c r="G23" s="20">
        <f>IF(A23="",0,IF(OR(WEEKDAY(A23,2)&gt;5,K23&lt;&gt;""),0,$D$8))</f>
        <v>0</v>
      </c>
      <c r="H23" s="20">
        <f>IF(AND(ISNUMBER(C23),ISNUMBER(D23)),ROUND(MAX(0,MIN((MAX(0,MIN((D23+IF(D23&lt;C23,1,0)),($D$10+IF($D$10&lt;=$D$9,1,0))-1)-MAX(C23,$D$9-1))+MAX(0,MIN((D23+IF(D23&lt;C23,1,0)),($D$10+IF($D$10&lt;=$D$9,1,0)))-MAX(C23,$D$9))+MAX(0,MIN((D23+IF(D23&lt;C23,1,0)),($D$10+IF($D$10&lt;=$D$9,1,0))+1)-MAX(C23,$D$9+1)))*24,F23)),2),0)</f>
        <v>0</v>
      </c>
      <c r="I23" s="20">
        <f>IF(A23="",0,IF(WEEKDAY(A23)=1,F23,0))</f>
        <v>0</v>
      </c>
      <c r="J23" s="20">
        <f>IF(K23="F",F23,0)</f>
        <v>0</v>
      </c>
      <c r="K23" s="15" t="s">
        <v>24</v>
      </c>
      <c r="L23" s="16"/>
    </row>
    <row r="24" spans="1:12" x14ac:dyDescent="0.25">
      <c r="A24" s="17">
        <f>IF(MONTH($D$7+11)=MONTH($D$7),$D$7+11,"")</f>
        <v>46338</v>
      </c>
      <c r="B24" s="18" t="str">
        <f>IF(A24="","",CHOOSE(WEEKDAY(A24),"So","Mo","Di","Mi","Do","Fr","Sa"))</f>
        <v>Do</v>
      </c>
      <c r="C24" s="11">
        <v>0.25</v>
      </c>
      <c r="D24" s="11">
        <v>0.5833333333333334</v>
      </c>
      <c r="E24" s="12">
        <v>30</v>
      </c>
      <c r="F24" s="19">
        <f>IF(AND(ISNUMBER(C24),ISNUMBER(D24)),ROUND((D24-C24+IF(D24&lt;C24,1,0))*24-IF(ISNUMBER(E24),E24,0)/60,2),0)</f>
        <v>7.5</v>
      </c>
      <c r="G24" s="20">
        <f>IF(A24="",0,IF(OR(WEEKDAY(A24,2)&gt;5,K24&lt;&gt;""),0,$D$8))</f>
        <v>7.5</v>
      </c>
      <c r="H24" s="20">
        <f>IF(AND(ISNUMBER(C24),ISNUMBER(D24)),ROUND(MAX(0,MIN((MAX(0,MIN((D24+IF(D24&lt;C24,1,0)),($D$10+IF($D$10&lt;=$D$9,1,0))-1)-MAX(C24,$D$9-1))+MAX(0,MIN((D24+IF(D24&lt;C24,1,0)),($D$10+IF($D$10&lt;=$D$9,1,0)))-MAX(C24,$D$9))+MAX(0,MIN((D24+IF(D24&lt;C24,1,0)),($D$10+IF($D$10&lt;=$D$9,1,0))+1)-MAX(C24,$D$9+1)))*24,F24)),2),0)</f>
        <v>0</v>
      </c>
      <c r="I24" s="20">
        <f>IF(A24="",0,IF(WEEKDAY(A24)=1,F24,0))</f>
        <v>0</v>
      </c>
      <c r="J24" s="20">
        <f>IF(K24="F",F24,0)</f>
        <v>0</v>
      </c>
      <c r="K24" s="15"/>
      <c r="L24" s="16"/>
    </row>
    <row r="25" spans="1:12" x14ac:dyDescent="0.25">
      <c r="A25" s="17">
        <f>IF(MONTH($D$7+12)=MONTH($D$7),$D$7+12,"")</f>
        <v>46339</v>
      </c>
      <c r="B25" s="18" t="str">
        <f>IF(A25="","",CHOOSE(WEEKDAY(A25),"So","Mo","Di","Mi","Do","Fr","Sa"))</f>
        <v>Fr</v>
      </c>
      <c r="C25" s="11">
        <v>0.25</v>
      </c>
      <c r="D25" s="11">
        <v>0.5833333333333334</v>
      </c>
      <c r="E25" s="12">
        <v>30</v>
      </c>
      <c r="F25" s="19">
        <f>IF(AND(ISNUMBER(C25),ISNUMBER(D25)),ROUND((D25-C25+IF(D25&lt;C25,1,0))*24-IF(ISNUMBER(E25),E25,0)/60,2),0)</f>
        <v>7.5</v>
      </c>
      <c r="G25" s="20">
        <f>IF(A25="",0,IF(OR(WEEKDAY(A25,2)&gt;5,K25&lt;&gt;""),0,$D$8))</f>
        <v>7.5</v>
      </c>
      <c r="H25" s="20">
        <f>IF(AND(ISNUMBER(C25),ISNUMBER(D25)),ROUND(MAX(0,MIN((MAX(0,MIN((D25+IF(D25&lt;C25,1,0)),($D$10+IF($D$10&lt;=$D$9,1,0))-1)-MAX(C25,$D$9-1))+MAX(0,MIN((D25+IF(D25&lt;C25,1,0)),($D$10+IF($D$10&lt;=$D$9,1,0)))-MAX(C25,$D$9))+MAX(0,MIN((D25+IF(D25&lt;C25,1,0)),($D$10+IF($D$10&lt;=$D$9,1,0))+1)-MAX(C25,$D$9+1)))*24,F25)),2),0)</f>
        <v>0</v>
      </c>
      <c r="I25" s="20">
        <f>IF(A25="",0,IF(WEEKDAY(A25)=1,F25,0))</f>
        <v>0</v>
      </c>
      <c r="J25" s="20">
        <f>IF(K25="F",F25,0)</f>
        <v>0</v>
      </c>
      <c r="K25" s="15"/>
      <c r="L25" s="16"/>
    </row>
    <row r="26" spans="1:12" x14ac:dyDescent="0.25">
      <c r="A26" s="9">
        <f>IF(MONTH($D$7+13)=MONTH($D$7),$D$7+13,"")</f>
        <v>46340</v>
      </c>
      <c r="B26" s="10" t="str">
        <f>IF(A26="","",CHOOSE(WEEKDAY(A26),"So","Mo","Di","Mi","Do","Fr","Sa"))</f>
        <v>Sa</v>
      </c>
      <c r="C26" s="11"/>
      <c r="D26" s="11"/>
      <c r="E26" s="12"/>
      <c r="F26" s="13">
        <f>IF(AND(ISNUMBER(C26),ISNUMBER(D26)),ROUND((D26-C26+IF(D26&lt;C26,1,0))*24-IF(ISNUMBER(E26),E26,0)/60,2),0)</f>
        <v>0</v>
      </c>
      <c r="G26" s="14">
        <f>IF(A26="",0,IF(OR(WEEKDAY(A26,2)&gt;5,K26&lt;&gt;""),0,$D$8))</f>
        <v>0</v>
      </c>
      <c r="H26" s="14">
        <f>IF(AND(ISNUMBER(C26),ISNUMBER(D26)),ROUND(MAX(0,MIN((MAX(0,MIN((D26+IF(D26&lt;C26,1,0)),($D$10+IF($D$10&lt;=$D$9,1,0))-1)-MAX(C26,$D$9-1))+MAX(0,MIN((D26+IF(D26&lt;C26,1,0)),($D$10+IF($D$10&lt;=$D$9,1,0)))-MAX(C26,$D$9))+MAX(0,MIN((D26+IF(D26&lt;C26,1,0)),($D$10+IF($D$10&lt;=$D$9,1,0))+1)-MAX(C26,$D$9+1)))*24,F26)),2),0)</f>
        <v>0</v>
      </c>
      <c r="I26" s="14">
        <f>IF(A26="",0,IF(WEEKDAY(A26)=1,F26,0))</f>
        <v>0</v>
      </c>
      <c r="J26" s="14">
        <f>IF(K26="F",F26,0)</f>
        <v>0</v>
      </c>
      <c r="K26" s="15"/>
      <c r="L26" s="16"/>
    </row>
    <row r="27" spans="1:12" x14ac:dyDescent="0.25">
      <c r="A27" s="9">
        <f>IF(MONTH($D$7+14)=MONTH($D$7),$D$7+14,"")</f>
        <v>46341</v>
      </c>
      <c r="B27" s="10" t="str">
        <f>IF(A27="","",CHOOSE(WEEKDAY(A27),"So","Mo","Di","Mi","Do","Fr","Sa"))</f>
        <v>So</v>
      </c>
      <c r="C27" s="11">
        <v>0.25</v>
      </c>
      <c r="D27" s="11">
        <v>0.5833333333333334</v>
      </c>
      <c r="E27" s="12">
        <v>30</v>
      </c>
      <c r="F27" s="13">
        <f>IF(AND(ISNUMBER(C27),ISNUMBER(D27)),ROUND((D27-C27+IF(D27&lt;C27,1,0))*24-IF(ISNUMBER(E27),E27,0)/60,2),0)</f>
        <v>7.5</v>
      </c>
      <c r="G27" s="14">
        <f>IF(A27="",0,IF(OR(WEEKDAY(A27,2)&gt;5,K27&lt;&gt;""),0,$D$8))</f>
        <v>0</v>
      </c>
      <c r="H27" s="14">
        <f>IF(AND(ISNUMBER(C27),ISNUMBER(D27)),ROUND(MAX(0,MIN((MAX(0,MIN((D27+IF(D27&lt;C27,1,0)),($D$10+IF($D$10&lt;=$D$9,1,0))-1)-MAX(C27,$D$9-1))+MAX(0,MIN((D27+IF(D27&lt;C27,1,0)),($D$10+IF($D$10&lt;=$D$9,1,0)))-MAX(C27,$D$9))+MAX(0,MIN((D27+IF(D27&lt;C27,1,0)),($D$10+IF($D$10&lt;=$D$9,1,0))+1)-MAX(C27,$D$9+1)))*24,F27)),2),0)</f>
        <v>0</v>
      </c>
      <c r="I27" s="14">
        <f>IF(A27="",0,IF(WEEKDAY(A27)=1,F27,0))</f>
        <v>7.5</v>
      </c>
      <c r="J27" s="14">
        <f>IF(K27="F",F27,0)</f>
        <v>0</v>
      </c>
      <c r="K27" s="15"/>
      <c r="L27" s="16" t="s">
        <v>25</v>
      </c>
    </row>
    <row r="28" spans="1:12" x14ac:dyDescent="0.25">
      <c r="A28" s="17">
        <f>IF(MONTH($D$7+15)=MONTH($D$7),$D$7+15,"")</f>
        <v>46342</v>
      </c>
      <c r="B28" s="18" t="str">
        <f>IF(A28="","",CHOOSE(WEEKDAY(A28),"So","Mo","Di","Mi","Do","Fr","Sa"))</f>
        <v>Mo</v>
      </c>
      <c r="C28" s="11">
        <v>0.25</v>
      </c>
      <c r="D28" s="11">
        <v>0.5833333333333334</v>
      </c>
      <c r="E28" s="12">
        <v>30</v>
      </c>
      <c r="F28" s="19">
        <f>IF(AND(ISNUMBER(C28),ISNUMBER(D28)),ROUND((D28-C28+IF(D28&lt;C28,1,0))*24-IF(ISNUMBER(E28),E28,0)/60,2),0)</f>
        <v>7.5</v>
      </c>
      <c r="G28" s="20">
        <f>IF(A28="",0,IF(OR(WEEKDAY(A28,2)&gt;5,K28&lt;&gt;""),0,$D$8))</f>
        <v>7.5</v>
      </c>
      <c r="H28" s="20">
        <f>IF(AND(ISNUMBER(C28),ISNUMBER(D28)),ROUND(MAX(0,MIN((MAX(0,MIN((D28+IF(D28&lt;C28,1,0)),($D$10+IF($D$10&lt;=$D$9,1,0))-1)-MAX(C28,$D$9-1))+MAX(0,MIN((D28+IF(D28&lt;C28,1,0)),($D$10+IF($D$10&lt;=$D$9,1,0)))-MAX(C28,$D$9))+MAX(0,MIN((D28+IF(D28&lt;C28,1,0)),($D$10+IF($D$10&lt;=$D$9,1,0))+1)-MAX(C28,$D$9+1)))*24,F28)),2),0)</f>
        <v>0</v>
      </c>
      <c r="I28" s="20">
        <f>IF(A28="",0,IF(WEEKDAY(A28)=1,F28,0))</f>
        <v>0</v>
      </c>
      <c r="J28" s="20">
        <f>IF(K28="F",F28,0)</f>
        <v>0</v>
      </c>
      <c r="K28" s="15"/>
      <c r="L28" s="16"/>
    </row>
    <row r="29" spans="1:12" x14ac:dyDescent="0.25">
      <c r="A29" s="17">
        <f>IF(MONTH($D$7+16)=MONTH($D$7),$D$7+16,"")</f>
        <v>46343</v>
      </c>
      <c r="B29" s="18" t="str">
        <f>IF(A29="","",CHOOSE(WEEKDAY(A29),"So","Mo","Di","Mi","Do","Fr","Sa"))</f>
        <v>Di</v>
      </c>
      <c r="C29" s="11">
        <v>0.25</v>
      </c>
      <c r="D29" s="11">
        <v>0.5833333333333334</v>
      </c>
      <c r="E29" s="12">
        <v>30</v>
      </c>
      <c r="F29" s="19">
        <f>IF(AND(ISNUMBER(C29),ISNUMBER(D29)),ROUND((D29-C29+IF(D29&lt;C29,1,0))*24-IF(ISNUMBER(E29),E29,0)/60,2),0)</f>
        <v>7.5</v>
      </c>
      <c r="G29" s="20">
        <f>IF(A29="",0,IF(OR(WEEKDAY(A29,2)&gt;5,K29&lt;&gt;""),0,$D$8))</f>
        <v>7.5</v>
      </c>
      <c r="H29" s="20">
        <f>IF(AND(ISNUMBER(C29),ISNUMBER(D29)),ROUND(MAX(0,MIN((MAX(0,MIN((D29+IF(D29&lt;C29,1,0)),($D$10+IF($D$10&lt;=$D$9,1,0))-1)-MAX(C29,$D$9-1))+MAX(0,MIN((D29+IF(D29&lt;C29,1,0)),($D$10+IF($D$10&lt;=$D$9,1,0)))-MAX(C29,$D$9))+MAX(0,MIN((D29+IF(D29&lt;C29,1,0)),($D$10+IF($D$10&lt;=$D$9,1,0))+1)-MAX(C29,$D$9+1)))*24,F29)),2),0)</f>
        <v>0</v>
      </c>
      <c r="I29" s="20">
        <f>IF(A29="",0,IF(WEEKDAY(A29)=1,F29,0))</f>
        <v>0</v>
      </c>
      <c r="J29" s="20">
        <f>IF(K29="F",F29,0)</f>
        <v>0</v>
      </c>
      <c r="K29" s="15"/>
      <c r="L29" s="16"/>
    </row>
    <row r="30" spans="1:12" x14ac:dyDescent="0.25">
      <c r="A30" s="17">
        <f>IF(MONTH($D$7+17)=MONTH($D$7),$D$7+17,"")</f>
        <v>46344</v>
      </c>
      <c r="B30" s="18" t="str">
        <f>IF(A30="","",CHOOSE(WEEKDAY(A30),"So","Mo","Di","Mi","Do","Fr","Sa"))</f>
        <v>Mi</v>
      </c>
      <c r="C30" s="11">
        <v>0.25</v>
      </c>
      <c r="D30" s="11">
        <v>0.5833333333333334</v>
      </c>
      <c r="E30" s="12">
        <v>30</v>
      </c>
      <c r="F30" s="19">
        <f>IF(AND(ISNUMBER(C30),ISNUMBER(D30)),ROUND((D30-C30+IF(D30&lt;C30,1,0))*24-IF(ISNUMBER(E30),E30,0)/60,2),0)</f>
        <v>7.5</v>
      </c>
      <c r="G30" s="20">
        <f>IF(A30="",0,IF(OR(WEEKDAY(A30,2)&gt;5,K30&lt;&gt;""),0,$D$8))</f>
        <v>0</v>
      </c>
      <c r="H30" s="20">
        <f>IF(AND(ISNUMBER(C30),ISNUMBER(D30)),ROUND(MAX(0,MIN((MAX(0,MIN((D30+IF(D30&lt;C30,1,0)),($D$10+IF($D$10&lt;=$D$9,1,0))-1)-MAX(C30,$D$9-1))+MAX(0,MIN((D30+IF(D30&lt;C30,1,0)),($D$10+IF($D$10&lt;=$D$9,1,0)))-MAX(C30,$D$9))+MAX(0,MIN((D30+IF(D30&lt;C30,1,0)),($D$10+IF($D$10&lt;=$D$9,1,0))+1)-MAX(C30,$D$9+1)))*24,F30)),2),0)</f>
        <v>0</v>
      </c>
      <c r="I30" s="20">
        <f>IF(A30="",0,IF(WEEKDAY(A30)=1,F30,0))</f>
        <v>0</v>
      </c>
      <c r="J30" s="20">
        <f>IF(K30="F",F30,0)</f>
        <v>7.5</v>
      </c>
      <c r="K30" s="15" t="s">
        <v>26</v>
      </c>
      <c r="L30" s="16" t="s">
        <v>27</v>
      </c>
    </row>
    <row r="31" spans="1:12" x14ac:dyDescent="0.25">
      <c r="A31" s="17">
        <f>IF(MONTH($D$7+18)=MONTH($D$7),$D$7+18,"")</f>
        <v>46345</v>
      </c>
      <c r="B31" s="18" t="str">
        <f>IF(A31="","",CHOOSE(WEEKDAY(A31),"So","Mo","Di","Mi","Do","Fr","Sa"))</f>
        <v>Do</v>
      </c>
      <c r="C31" s="11">
        <v>0.25</v>
      </c>
      <c r="D31" s="11">
        <v>0.5833333333333334</v>
      </c>
      <c r="E31" s="12">
        <v>30</v>
      </c>
      <c r="F31" s="19">
        <f>IF(AND(ISNUMBER(C31),ISNUMBER(D31)),ROUND((D31-C31+IF(D31&lt;C31,1,0))*24-IF(ISNUMBER(E31),E31,0)/60,2),0)</f>
        <v>7.5</v>
      </c>
      <c r="G31" s="20">
        <f>IF(A31="",0,IF(OR(WEEKDAY(A31,2)&gt;5,K31&lt;&gt;""),0,$D$8))</f>
        <v>7.5</v>
      </c>
      <c r="H31" s="20">
        <f>IF(AND(ISNUMBER(C31),ISNUMBER(D31)),ROUND(MAX(0,MIN((MAX(0,MIN((D31+IF(D31&lt;C31,1,0)),($D$10+IF($D$10&lt;=$D$9,1,0))-1)-MAX(C31,$D$9-1))+MAX(0,MIN((D31+IF(D31&lt;C31,1,0)),($D$10+IF($D$10&lt;=$D$9,1,0)))-MAX(C31,$D$9))+MAX(0,MIN((D31+IF(D31&lt;C31,1,0)),($D$10+IF($D$10&lt;=$D$9,1,0))+1)-MAX(C31,$D$9+1)))*24,F31)),2),0)</f>
        <v>0</v>
      </c>
      <c r="I31" s="20">
        <f>IF(A31="",0,IF(WEEKDAY(A31)=1,F31,0))</f>
        <v>0</v>
      </c>
      <c r="J31" s="20">
        <f>IF(K31="F",F31,0)</f>
        <v>0</v>
      </c>
      <c r="K31" s="15"/>
      <c r="L31" s="16"/>
    </row>
    <row r="32" spans="1:12" x14ac:dyDescent="0.25">
      <c r="A32" s="17">
        <f>IF(MONTH($D$7+19)=MONTH($D$7),$D$7+19,"")</f>
        <v>46346</v>
      </c>
      <c r="B32" s="18" t="str">
        <f>IF(A32="","",CHOOSE(WEEKDAY(A32),"So","Mo","Di","Mi","Do","Fr","Sa"))</f>
        <v>Fr</v>
      </c>
      <c r="C32" s="11">
        <v>0.25</v>
      </c>
      <c r="D32" s="11">
        <v>0.5833333333333334</v>
      </c>
      <c r="E32" s="12">
        <v>30</v>
      </c>
      <c r="F32" s="19">
        <f>IF(AND(ISNUMBER(C32),ISNUMBER(D32)),ROUND((D32-C32+IF(D32&lt;C32,1,0))*24-IF(ISNUMBER(E32),E32,0)/60,2),0)</f>
        <v>7.5</v>
      </c>
      <c r="G32" s="20">
        <f>IF(A32="",0,IF(OR(WEEKDAY(A32,2)&gt;5,K32&lt;&gt;""),0,$D$8))</f>
        <v>7.5</v>
      </c>
      <c r="H32" s="20">
        <f>IF(AND(ISNUMBER(C32),ISNUMBER(D32)),ROUND(MAX(0,MIN((MAX(0,MIN((D32+IF(D32&lt;C32,1,0)),($D$10+IF($D$10&lt;=$D$9,1,0))-1)-MAX(C32,$D$9-1))+MAX(0,MIN((D32+IF(D32&lt;C32,1,0)),($D$10+IF($D$10&lt;=$D$9,1,0)))-MAX(C32,$D$9))+MAX(0,MIN((D32+IF(D32&lt;C32,1,0)),($D$10+IF($D$10&lt;=$D$9,1,0))+1)-MAX(C32,$D$9+1)))*24,F32)),2),0)</f>
        <v>0</v>
      </c>
      <c r="I32" s="20">
        <f>IF(A32="",0,IF(WEEKDAY(A32)=1,F32,0))</f>
        <v>0</v>
      </c>
      <c r="J32" s="20">
        <f>IF(K32="F",F32,0)</f>
        <v>0</v>
      </c>
      <c r="K32" s="15"/>
      <c r="L32" s="16"/>
    </row>
    <row r="33" spans="1:12" x14ac:dyDescent="0.25">
      <c r="A33" s="9">
        <f>IF(MONTH($D$7+20)=MONTH($D$7),$D$7+20,"")</f>
        <v>46347</v>
      </c>
      <c r="B33" s="10" t="str">
        <f>IF(A33="","",CHOOSE(WEEKDAY(A33),"So","Mo","Di","Mi","Do","Fr","Sa"))</f>
        <v>Sa</v>
      </c>
      <c r="C33" s="11"/>
      <c r="D33" s="11"/>
      <c r="E33" s="12"/>
      <c r="F33" s="13">
        <f>IF(AND(ISNUMBER(C33),ISNUMBER(D33)),ROUND((D33-C33+IF(D33&lt;C33,1,0))*24-IF(ISNUMBER(E33),E33,0)/60,2),0)</f>
        <v>0</v>
      </c>
      <c r="G33" s="14">
        <f>IF(A33="",0,IF(OR(WEEKDAY(A33,2)&gt;5,K33&lt;&gt;""),0,$D$8))</f>
        <v>0</v>
      </c>
      <c r="H33" s="14">
        <f>IF(AND(ISNUMBER(C33),ISNUMBER(D33)),ROUND(MAX(0,MIN((MAX(0,MIN((D33+IF(D33&lt;C33,1,0)),($D$10+IF($D$10&lt;=$D$9,1,0))-1)-MAX(C33,$D$9-1))+MAX(0,MIN((D33+IF(D33&lt;C33,1,0)),($D$10+IF($D$10&lt;=$D$9,1,0)))-MAX(C33,$D$9))+MAX(0,MIN((D33+IF(D33&lt;C33,1,0)),($D$10+IF($D$10&lt;=$D$9,1,0))+1)-MAX(C33,$D$9+1)))*24,F33)),2),0)</f>
        <v>0</v>
      </c>
      <c r="I33" s="14">
        <f>IF(A33="",0,IF(WEEKDAY(A33)=1,F33,0))</f>
        <v>0</v>
      </c>
      <c r="J33" s="14">
        <f>IF(K33="F",F33,0)</f>
        <v>0</v>
      </c>
      <c r="K33" s="15"/>
      <c r="L33" s="16"/>
    </row>
    <row r="34" spans="1:12" x14ac:dyDescent="0.25">
      <c r="A34" s="9">
        <f>IF(MONTH($D$7+21)=MONTH($D$7),$D$7+21,"")</f>
        <v>46348</v>
      </c>
      <c r="B34" s="10" t="str">
        <f>IF(A34="","",CHOOSE(WEEKDAY(A34),"So","Mo","Di","Mi","Do","Fr","Sa"))</f>
        <v>So</v>
      </c>
      <c r="C34" s="11"/>
      <c r="D34" s="11"/>
      <c r="E34" s="12"/>
      <c r="F34" s="13">
        <f>IF(AND(ISNUMBER(C34),ISNUMBER(D34)),ROUND((D34-C34+IF(D34&lt;C34,1,0))*24-IF(ISNUMBER(E34),E34,0)/60,2),0)</f>
        <v>0</v>
      </c>
      <c r="G34" s="14">
        <f>IF(A34="",0,IF(OR(WEEKDAY(A34,2)&gt;5,K34&lt;&gt;""),0,$D$8))</f>
        <v>0</v>
      </c>
      <c r="H34" s="14">
        <f>IF(AND(ISNUMBER(C34),ISNUMBER(D34)),ROUND(MAX(0,MIN((MAX(0,MIN((D34+IF(D34&lt;C34,1,0)),($D$10+IF($D$10&lt;=$D$9,1,0))-1)-MAX(C34,$D$9-1))+MAX(0,MIN((D34+IF(D34&lt;C34,1,0)),($D$10+IF($D$10&lt;=$D$9,1,0)))-MAX(C34,$D$9))+MAX(0,MIN((D34+IF(D34&lt;C34,1,0)),($D$10+IF($D$10&lt;=$D$9,1,0))+1)-MAX(C34,$D$9+1)))*24,F34)),2),0)</f>
        <v>0</v>
      </c>
      <c r="I34" s="14">
        <f>IF(A34="",0,IF(WEEKDAY(A34)=1,F34,0))</f>
        <v>0</v>
      </c>
      <c r="J34" s="14">
        <f>IF(K34="F",F34,0)</f>
        <v>0</v>
      </c>
      <c r="K34" s="15"/>
      <c r="L34" s="16"/>
    </row>
    <row r="35" spans="1:12" x14ac:dyDescent="0.25">
      <c r="A35" s="17">
        <f>IF(MONTH($D$7+22)=MONTH($D$7),$D$7+22,"")</f>
        <v>46349</v>
      </c>
      <c r="B35" s="18" t="str">
        <f>IF(A35="","",CHOOSE(WEEKDAY(A35),"So","Mo","Di","Mi","Do","Fr","Sa"))</f>
        <v>Mo</v>
      </c>
      <c r="C35" s="11">
        <v>0.875</v>
      </c>
      <c r="D35" s="11">
        <v>0.25</v>
      </c>
      <c r="E35" s="12">
        <v>30</v>
      </c>
      <c r="F35" s="19">
        <f>IF(AND(ISNUMBER(C35),ISNUMBER(D35)),ROUND((D35-C35+IF(D35&lt;C35,1,0))*24-IF(ISNUMBER(E35),E35,0)/60,2),0)</f>
        <v>8.5</v>
      </c>
      <c r="G35" s="20">
        <f>IF(A35="",0,IF(OR(WEEKDAY(A35,2)&gt;5,K35&lt;&gt;""),0,$D$8))</f>
        <v>7.5</v>
      </c>
      <c r="H35" s="20">
        <f>IF(AND(ISNUMBER(C35),ISNUMBER(D35)),ROUND(MAX(0,MIN((MAX(0,MIN((D35+IF(D35&lt;C35,1,0)),($D$10+IF($D$10&lt;=$D$9,1,0))-1)-MAX(C35,$D$9-1))+MAX(0,MIN((D35+IF(D35&lt;C35,1,0)),($D$10+IF($D$10&lt;=$D$9,1,0)))-MAX(C35,$D$9))+MAX(0,MIN((D35+IF(D35&lt;C35,1,0)),($D$10+IF($D$10&lt;=$D$9,1,0))+1)-MAX(C35,$D$9+1)))*24,F35)),2),0)</f>
        <v>8</v>
      </c>
      <c r="I35" s="20">
        <f>IF(A35="",0,IF(WEEKDAY(A35)=1,F35,0))</f>
        <v>0</v>
      </c>
      <c r="J35" s="20">
        <f>IF(K35="F",F35,0)</f>
        <v>0</v>
      </c>
      <c r="K35" s="15"/>
      <c r="L35" s="16" t="s">
        <v>28</v>
      </c>
    </row>
    <row r="36" spans="1:12" x14ac:dyDescent="0.25">
      <c r="A36" s="17">
        <f>IF(MONTH($D$7+23)=MONTH($D$7),$D$7+23,"")</f>
        <v>46350</v>
      </c>
      <c r="B36" s="18" t="str">
        <f>IF(A36="","",CHOOSE(WEEKDAY(A36),"So","Mo","Di","Mi","Do","Fr","Sa"))</f>
        <v>Di</v>
      </c>
      <c r="C36" s="11">
        <v>0.875</v>
      </c>
      <c r="D36" s="11">
        <v>0.25</v>
      </c>
      <c r="E36" s="12">
        <v>30</v>
      </c>
      <c r="F36" s="19">
        <f>IF(AND(ISNUMBER(C36),ISNUMBER(D36)),ROUND((D36-C36+IF(D36&lt;C36,1,0))*24-IF(ISNUMBER(E36),E36,0)/60,2),0)</f>
        <v>8.5</v>
      </c>
      <c r="G36" s="20">
        <f>IF(A36="",0,IF(OR(WEEKDAY(A36,2)&gt;5,K36&lt;&gt;""),0,$D$8))</f>
        <v>7.5</v>
      </c>
      <c r="H36" s="20">
        <f>IF(AND(ISNUMBER(C36),ISNUMBER(D36)),ROUND(MAX(0,MIN((MAX(0,MIN((D36+IF(D36&lt;C36,1,0)),($D$10+IF($D$10&lt;=$D$9,1,0))-1)-MAX(C36,$D$9-1))+MAX(0,MIN((D36+IF(D36&lt;C36,1,0)),($D$10+IF($D$10&lt;=$D$9,1,0)))-MAX(C36,$D$9))+MAX(0,MIN((D36+IF(D36&lt;C36,1,0)),($D$10+IF($D$10&lt;=$D$9,1,0))+1)-MAX(C36,$D$9+1)))*24,F36)),2),0)</f>
        <v>8</v>
      </c>
      <c r="I36" s="20">
        <f>IF(A36="",0,IF(WEEKDAY(A36)=1,F36,0))</f>
        <v>0</v>
      </c>
      <c r="J36" s="20">
        <f>IF(K36="F",F36,0)</f>
        <v>0</v>
      </c>
      <c r="K36" s="15"/>
      <c r="L36" s="16" t="s">
        <v>28</v>
      </c>
    </row>
    <row r="37" spans="1:12" x14ac:dyDescent="0.25">
      <c r="A37" s="17">
        <f>IF(MONTH($D$7+24)=MONTH($D$7),$D$7+24,"")</f>
        <v>46351</v>
      </c>
      <c r="B37" s="18" t="str">
        <f>IF(A37="","",CHOOSE(WEEKDAY(A37),"So","Mo","Di","Mi","Do","Fr","Sa"))</f>
        <v>Mi</v>
      </c>
      <c r="C37" s="11"/>
      <c r="D37" s="11"/>
      <c r="E37" s="12"/>
      <c r="F37" s="19">
        <f>IF(AND(ISNUMBER(C37),ISNUMBER(D37)),ROUND((D37-C37+IF(D37&lt;C37,1,0))*24-IF(ISNUMBER(E37),E37,0)/60,2),0)</f>
        <v>0</v>
      </c>
      <c r="G37" s="20">
        <f>IF(A37="",0,IF(OR(WEEKDAY(A37,2)&gt;5,K37&lt;&gt;""),0,$D$8))</f>
        <v>0</v>
      </c>
      <c r="H37" s="20">
        <f>IF(AND(ISNUMBER(C37),ISNUMBER(D37)),ROUND(MAX(0,MIN((MAX(0,MIN((D37+IF(D37&lt;C37,1,0)),($D$10+IF($D$10&lt;=$D$9,1,0))-1)-MAX(C37,$D$9-1))+MAX(0,MIN((D37+IF(D37&lt;C37,1,0)),($D$10+IF($D$10&lt;=$D$9,1,0)))-MAX(C37,$D$9))+MAX(0,MIN((D37+IF(D37&lt;C37,1,0)),($D$10+IF($D$10&lt;=$D$9,1,0))+1)-MAX(C37,$D$9+1)))*24,F37)),2),0)</f>
        <v>0</v>
      </c>
      <c r="I37" s="20">
        <f>IF(A37="",0,IF(WEEKDAY(A37)=1,F37,0))</f>
        <v>0</v>
      </c>
      <c r="J37" s="20">
        <f>IF(K37="F",F37,0)</f>
        <v>0</v>
      </c>
      <c r="K37" s="15" t="s">
        <v>29</v>
      </c>
      <c r="L37" s="16"/>
    </row>
    <row r="38" spans="1:12" x14ac:dyDescent="0.25">
      <c r="A38" s="17">
        <f>IF(MONTH($D$7+25)=MONTH($D$7),$D$7+25,"")</f>
        <v>46352</v>
      </c>
      <c r="B38" s="18" t="str">
        <f>IF(A38="","",CHOOSE(WEEKDAY(A38),"So","Mo","Di","Mi","Do","Fr","Sa"))</f>
        <v>Do</v>
      </c>
      <c r="C38" s="11">
        <v>0.875</v>
      </c>
      <c r="D38" s="11">
        <v>0.25</v>
      </c>
      <c r="E38" s="12">
        <v>30</v>
      </c>
      <c r="F38" s="19">
        <f>IF(AND(ISNUMBER(C38),ISNUMBER(D38)),ROUND((D38-C38+IF(D38&lt;C38,1,0))*24-IF(ISNUMBER(E38),E38,0)/60,2),0)</f>
        <v>8.5</v>
      </c>
      <c r="G38" s="20">
        <f>IF(A38="",0,IF(OR(WEEKDAY(A38,2)&gt;5,K38&lt;&gt;""),0,$D$8))</f>
        <v>7.5</v>
      </c>
      <c r="H38" s="20">
        <f>IF(AND(ISNUMBER(C38),ISNUMBER(D38)),ROUND(MAX(0,MIN((MAX(0,MIN((D38+IF(D38&lt;C38,1,0)),($D$10+IF($D$10&lt;=$D$9,1,0))-1)-MAX(C38,$D$9-1))+MAX(0,MIN((D38+IF(D38&lt;C38,1,0)),($D$10+IF($D$10&lt;=$D$9,1,0)))-MAX(C38,$D$9))+MAX(0,MIN((D38+IF(D38&lt;C38,1,0)),($D$10+IF($D$10&lt;=$D$9,1,0))+1)-MAX(C38,$D$9+1)))*24,F38)),2),0)</f>
        <v>8</v>
      </c>
      <c r="I38" s="20">
        <f>IF(A38="",0,IF(WEEKDAY(A38)=1,F38,0))</f>
        <v>0</v>
      </c>
      <c r="J38" s="20">
        <f>IF(K38="F",F38,0)</f>
        <v>0</v>
      </c>
      <c r="K38" s="15"/>
      <c r="L38" s="16" t="s">
        <v>28</v>
      </c>
    </row>
    <row r="39" spans="1:12" x14ac:dyDescent="0.25">
      <c r="A39" s="17">
        <f>IF(MONTH($D$7+26)=MONTH($D$7),$D$7+26,"")</f>
        <v>46353</v>
      </c>
      <c r="B39" s="18" t="str">
        <f>IF(A39="","",CHOOSE(WEEKDAY(A39),"So","Mo","Di","Mi","Do","Fr","Sa"))</f>
        <v>Fr</v>
      </c>
      <c r="C39" s="11">
        <v>0.875</v>
      </c>
      <c r="D39" s="11">
        <v>0.25</v>
      </c>
      <c r="E39" s="12">
        <v>30</v>
      </c>
      <c r="F39" s="19">
        <f>IF(AND(ISNUMBER(C39),ISNUMBER(D39)),ROUND((D39-C39+IF(D39&lt;C39,1,0))*24-IF(ISNUMBER(E39),E39,0)/60,2),0)</f>
        <v>8.5</v>
      </c>
      <c r="G39" s="20">
        <f>IF(A39="",0,IF(OR(WEEKDAY(A39,2)&gt;5,K39&lt;&gt;""),0,$D$8))</f>
        <v>7.5</v>
      </c>
      <c r="H39" s="20">
        <f>IF(AND(ISNUMBER(C39),ISNUMBER(D39)),ROUND(MAX(0,MIN((MAX(0,MIN((D39+IF(D39&lt;C39,1,0)),($D$10+IF($D$10&lt;=$D$9,1,0))-1)-MAX(C39,$D$9-1))+MAX(0,MIN((D39+IF(D39&lt;C39,1,0)),($D$10+IF($D$10&lt;=$D$9,1,0)))-MAX(C39,$D$9))+MAX(0,MIN((D39+IF(D39&lt;C39,1,0)),($D$10+IF($D$10&lt;=$D$9,1,0))+1)-MAX(C39,$D$9+1)))*24,F39)),2),0)</f>
        <v>8</v>
      </c>
      <c r="I39" s="20">
        <f>IF(A39="",0,IF(WEEKDAY(A39)=1,F39,0))</f>
        <v>0</v>
      </c>
      <c r="J39" s="20">
        <f>IF(K39="F",F39,0)</f>
        <v>0</v>
      </c>
      <c r="K39" s="15"/>
      <c r="L39" s="16" t="s">
        <v>28</v>
      </c>
    </row>
    <row r="40" spans="1:12" x14ac:dyDescent="0.25">
      <c r="A40" s="9">
        <f>IF(MONTH($D$7+27)=MONTH($D$7),$D$7+27,"")</f>
        <v>46354</v>
      </c>
      <c r="B40" s="10" t="str">
        <f>IF(A40="","",CHOOSE(WEEKDAY(A40),"So","Mo","Di","Mi","Do","Fr","Sa"))</f>
        <v>Sa</v>
      </c>
      <c r="C40" s="11"/>
      <c r="D40" s="11"/>
      <c r="E40" s="12"/>
      <c r="F40" s="13">
        <f>IF(AND(ISNUMBER(C40),ISNUMBER(D40)),ROUND((D40-C40+IF(D40&lt;C40,1,0))*24-IF(ISNUMBER(E40),E40,0)/60,2),0)</f>
        <v>0</v>
      </c>
      <c r="G40" s="14">
        <f>IF(A40="",0,IF(OR(WEEKDAY(A40,2)&gt;5,K40&lt;&gt;""),0,$D$8))</f>
        <v>0</v>
      </c>
      <c r="H40" s="14">
        <f>IF(AND(ISNUMBER(C40),ISNUMBER(D40)),ROUND(MAX(0,MIN((MAX(0,MIN((D40+IF(D40&lt;C40,1,0)),($D$10+IF($D$10&lt;=$D$9,1,0))-1)-MAX(C40,$D$9-1))+MAX(0,MIN((D40+IF(D40&lt;C40,1,0)),($D$10+IF($D$10&lt;=$D$9,1,0)))-MAX(C40,$D$9))+MAX(0,MIN((D40+IF(D40&lt;C40,1,0)),($D$10+IF($D$10&lt;=$D$9,1,0))+1)-MAX(C40,$D$9+1)))*24,F40)),2),0)</f>
        <v>0</v>
      </c>
      <c r="I40" s="14">
        <f>IF(A40="",0,IF(WEEKDAY(A40)=1,F40,0))</f>
        <v>0</v>
      </c>
      <c r="J40" s="14">
        <f>IF(K40="F",F40,0)</f>
        <v>0</v>
      </c>
      <c r="K40" s="15"/>
      <c r="L40" s="16"/>
    </row>
    <row r="41" spans="1:12" x14ac:dyDescent="0.25">
      <c r="A41" s="9">
        <f>IF(MONTH($D$7+28)=MONTH($D$7),$D$7+28,"")</f>
        <v>46355</v>
      </c>
      <c r="B41" s="10" t="str">
        <f>IF(A41="","",CHOOSE(WEEKDAY(A41),"So","Mo","Di","Mi","Do","Fr","Sa"))</f>
        <v>So</v>
      </c>
      <c r="C41" s="11"/>
      <c r="D41" s="11"/>
      <c r="E41" s="12"/>
      <c r="F41" s="13">
        <f>IF(AND(ISNUMBER(C41),ISNUMBER(D41)),ROUND((D41-C41+IF(D41&lt;C41,1,0))*24-IF(ISNUMBER(E41),E41,0)/60,2),0)</f>
        <v>0</v>
      </c>
      <c r="G41" s="14">
        <f>IF(A41="",0,IF(OR(WEEKDAY(A41,2)&gt;5,K41&lt;&gt;""),0,$D$8))</f>
        <v>0</v>
      </c>
      <c r="H41" s="14">
        <f>IF(AND(ISNUMBER(C41),ISNUMBER(D41)),ROUND(MAX(0,MIN((MAX(0,MIN((D41+IF(D41&lt;C41,1,0)),($D$10+IF($D$10&lt;=$D$9,1,0))-1)-MAX(C41,$D$9-1))+MAX(0,MIN((D41+IF(D41&lt;C41,1,0)),($D$10+IF($D$10&lt;=$D$9,1,0)))-MAX(C41,$D$9))+MAX(0,MIN((D41+IF(D41&lt;C41,1,0)),($D$10+IF($D$10&lt;=$D$9,1,0))+1)-MAX(C41,$D$9+1)))*24,F41)),2),0)</f>
        <v>0</v>
      </c>
      <c r="I41" s="14">
        <f>IF(A41="",0,IF(WEEKDAY(A41)=1,F41,0))</f>
        <v>0</v>
      </c>
      <c r="J41" s="14">
        <f>IF(K41="F",F41,0)</f>
        <v>0</v>
      </c>
      <c r="K41" s="15"/>
      <c r="L41" s="16"/>
    </row>
    <row r="42" spans="1:12" x14ac:dyDescent="0.25">
      <c r="A42" s="17">
        <f>IF(MONTH($D$7+29)=MONTH($D$7),$D$7+29,"")</f>
        <v>46356</v>
      </c>
      <c r="B42" s="18" t="str">
        <f>IF(A42="","",CHOOSE(WEEKDAY(A42),"So","Mo","Di","Mi","Do","Fr","Sa"))</f>
        <v>Mo</v>
      </c>
      <c r="C42" s="11">
        <v>0.25</v>
      </c>
      <c r="D42" s="11">
        <v>0.5833333333333334</v>
      </c>
      <c r="E42" s="12">
        <v>30</v>
      </c>
      <c r="F42" s="19">
        <f>IF(AND(ISNUMBER(C42),ISNUMBER(D42)),ROUND((D42-C42+IF(D42&lt;C42,1,0))*24-IF(ISNUMBER(E42),E42,0)/60,2),0)</f>
        <v>7.5</v>
      </c>
      <c r="G42" s="20">
        <f>IF(A42="",0,IF(OR(WEEKDAY(A42,2)&gt;5,K42&lt;&gt;""),0,$D$8))</f>
        <v>7.5</v>
      </c>
      <c r="H42" s="20">
        <f>IF(AND(ISNUMBER(C42),ISNUMBER(D42)),ROUND(MAX(0,MIN((MAX(0,MIN((D42+IF(D42&lt;C42,1,0)),($D$10+IF($D$10&lt;=$D$9,1,0))-1)-MAX(C42,$D$9-1))+MAX(0,MIN((D42+IF(D42&lt;C42,1,0)),($D$10+IF($D$10&lt;=$D$9,1,0)))-MAX(C42,$D$9))+MAX(0,MIN((D42+IF(D42&lt;C42,1,0)),($D$10+IF($D$10&lt;=$D$9,1,0))+1)-MAX(C42,$D$9+1)))*24,F42)),2),0)</f>
        <v>0</v>
      </c>
      <c r="I42" s="20">
        <f>IF(A42="",0,IF(WEEKDAY(A42)=1,F42,0))</f>
        <v>0</v>
      </c>
      <c r="J42" s="20">
        <f>IF(K42="F",F42,0)</f>
        <v>0</v>
      </c>
      <c r="K42" s="15"/>
      <c r="L42" s="16"/>
    </row>
    <row r="43" spans="1:12" x14ac:dyDescent="0.25">
      <c r="A43" s="17" t="str">
        <f>IF(MONTH($D$7+30)=MONTH($D$7),$D$7+30,"")</f>
        <v/>
      </c>
      <c r="B43" s="18" t="str">
        <f>IF(A43="","",CHOOSE(WEEKDAY(A43),"So","Mo","Di","Mi","Do","Fr","Sa"))</f>
        <v/>
      </c>
      <c r="C43" s="11"/>
      <c r="D43" s="11"/>
      <c r="E43" s="12"/>
      <c r="F43" s="19">
        <f>IF(AND(ISNUMBER(C43),ISNUMBER(D43)),ROUND((D43-C43+IF(D43&lt;C43,1,0))*24-IF(ISNUMBER(E43),E43,0)/60,2),0)</f>
        <v>0</v>
      </c>
      <c r="G43" s="20">
        <f>IF(A43="",0,IF(OR(WEEKDAY(A43,2)&gt;5,K43&lt;&gt;""),0,$D$8))</f>
        <v>0</v>
      </c>
      <c r="H43" s="20">
        <f>IF(AND(ISNUMBER(C43),ISNUMBER(D43)),ROUND(MAX(0,MIN((MAX(0,MIN((D43+IF(D43&lt;C43,1,0)),($D$10+IF($D$10&lt;=$D$9,1,0))-1)-MAX(C43,$D$9-1))+MAX(0,MIN((D43+IF(D43&lt;C43,1,0)),($D$10+IF($D$10&lt;=$D$9,1,0)))-MAX(C43,$D$9))+MAX(0,MIN((D43+IF(D43&lt;C43,1,0)),($D$10+IF($D$10&lt;=$D$9,1,0))+1)-MAX(C43,$D$9+1)))*24,F43)),2),0)</f>
        <v>0</v>
      </c>
      <c r="I43" s="20">
        <f>IF(A43="",0,IF(WEEKDAY(A43)=1,F43,0))</f>
        <v>0</v>
      </c>
      <c r="J43" s="20">
        <f>IF(K43="F",F43,0)</f>
        <v>0</v>
      </c>
      <c r="K43" s="15"/>
      <c r="L43" s="16"/>
    </row>
    <row r="45" spans="1:6" x14ac:dyDescent="0.25">
      <c r="A45" s="21" t="s">
        <v>30</v>
      </c>
      <c r="B45" s="21"/>
      <c r="C45" s="21"/>
      <c r="D45" s="21"/>
      <c r="E45" s="21"/>
      <c r="F45" s="21"/>
    </row>
    <row r="46" spans="3:8" x14ac:dyDescent="0.25">
      <c r="C46" s="22" t="s">
        <v>31</v>
      </c>
      <c r="D46" s="22"/>
      <c r="E46" s="22"/>
      <c r="F46" s="22"/>
      <c r="G46" s="22"/>
      <c r="H46" s="23">
        <f>SUM(F13:F43)</f>
        <v>139</v>
      </c>
    </row>
    <row r="47" spans="3:8" x14ac:dyDescent="0.25">
      <c r="C47" s="22" t="s">
        <v>32</v>
      </c>
      <c r="D47" s="22"/>
      <c r="E47" s="22"/>
      <c r="F47" s="22"/>
      <c r="G47" s="22"/>
      <c r="H47" s="23">
        <f>SUM(H13:H43)</f>
        <v>32</v>
      </c>
    </row>
    <row r="48" spans="3:8" x14ac:dyDescent="0.25">
      <c r="C48" s="22" t="s">
        <v>33</v>
      </c>
      <c r="D48" s="22"/>
      <c r="E48" s="22"/>
      <c r="F48" s="22"/>
      <c r="G48" s="22"/>
      <c r="H48" s="23">
        <f>SUM(I13:I43)</f>
        <v>7.5</v>
      </c>
    </row>
    <row r="49" spans="3:8" x14ac:dyDescent="0.25">
      <c r="C49" s="22" t="s">
        <v>34</v>
      </c>
      <c r="D49" s="22"/>
      <c r="E49" s="22"/>
      <c r="F49" s="22"/>
      <c r="G49" s="22"/>
      <c r="H49" s="23">
        <f>SUM(J13:J43)</f>
        <v>7.5</v>
      </c>
    </row>
    <row r="50" spans="3:8" x14ac:dyDescent="0.25">
      <c r="C50" s="22" t="s">
        <v>35</v>
      </c>
      <c r="D50" s="22"/>
      <c r="E50" s="22"/>
      <c r="F50" s="22"/>
      <c r="G50" s="22"/>
      <c r="H50" s="23">
        <f>SUM(G13:G43)</f>
        <v>120</v>
      </c>
    </row>
    <row r="51" spans="3:8" x14ac:dyDescent="0.25">
      <c r="C51" s="22" t="s">
        <v>36</v>
      </c>
      <c r="D51" s="22"/>
      <c r="E51" s="22"/>
      <c r="F51" s="22"/>
      <c r="G51" s="22"/>
      <c r="H51" s="24">
        <f>H46-H50</f>
        <v>19</v>
      </c>
    </row>
    <row r="52" spans="3:8" x14ac:dyDescent="0.25">
      <c r="C52" s="25" t="s">
        <v>37</v>
      </c>
      <c r="D52" s="25"/>
      <c r="E52" s="25"/>
      <c r="F52" s="25"/>
      <c r="G52" s="25"/>
      <c r="H52" s="26">
        <f>COUNTIF(K13:K43,"U")</f>
        <v>3</v>
      </c>
    </row>
    <row r="53" spans="3:8" x14ac:dyDescent="0.25">
      <c r="C53" s="25" t="s">
        <v>38</v>
      </c>
      <c r="D53" s="25"/>
      <c r="E53" s="25"/>
      <c r="F53" s="25"/>
      <c r="G53" s="25"/>
      <c r="H53" s="26">
        <f>COUNTIF(K13:K43,"K")</f>
        <v>1</v>
      </c>
    </row>
    <row r="54" spans="3:8" x14ac:dyDescent="0.25">
      <c r="C54" s="25" t="s">
        <v>39</v>
      </c>
      <c r="D54" s="25"/>
      <c r="E54" s="25"/>
      <c r="F54" s="25"/>
      <c r="G54" s="25"/>
      <c r="H54" s="26">
        <f>COUNTIF(K13:K43,"UU")</f>
        <v>0</v>
      </c>
    </row>
    <row r="55" spans="3:8" x14ac:dyDescent="0.25">
      <c r="C55" s="25" t="s">
        <v>40</v>
      </c>
      <c r="D55" s="25"/>
      <c r="E55" s="25"/>
      <c r="F55" s="25"/>
      <c r="G55" s="25"/>
      <c r="H55" s="26">
        <f>COUNTIF(K13:K43,"F")</f>
        <v>1</v>
      </c>
    </row>
    <row r="58" ht="30" customHeight="1" x14ac:dyDescent="0.25"/>
    <row r="59" spans="1:12" x14ac:dyDescent="0.25">
      <c r="A59" s="27" t="s">
        <v>41</v>
      </c>
      <c r="B59" s="27"/>
      <c r="C59" s="27"/>
      <c r="D59" s="27"/>
      <c r="E59" s="27"/>
      <c r="H59" s="27" t="s">
        <v>42</v>
      </c>
      <c r="I59" s="27"/>
      <c r="J59" s="27"/>
      <c r="K59" s="27"/>
      <c r="L59" s="27"/>
    </row>
    <row r="61" ht="44" customHeight="1" spans="1:12" x14ac:dyDescent="0.25">
      <c r="A61" s="28" t="s">
        <v>43</v>
      </c>
      <c r="B61" s="28"/>
      <c r="C61" s="28"/>
      <c r="D61" s="28"/>
      <c r="E61" s="28"/>
      <c r="F61" s="28"/>
      <c r="G61" s="28"/>
      <c r="H61" s="28"/>
      <c r="I61" s="28"/>
      <c r="J61" s="28"/>
      <c r="K61" s="28"/>
      <c r="L61" s="28"/>
    </row>
    <row r="63" ht="30" customHeight="1" spans="1:12" x14ac:dyDescent="0.25">
      <c r="A63" s="29" t="s">
        <v>44</v>
      </c>
      <c r="B63" s="29"/>
      <c r="C63" s="29"/>
      <c r="D63" s="29"/>
      <c r="E63" s="29"/>
      <c r="F63" s="29"/>
      <c r="G63" s="29"/>
      <c r="H63" s="29"/>
      <c r="I63" s="29"/>
      <c r="J63" s="29"/>
      <c r="K63" s="29"/>
      <c r="L63" s="29"/>
    </row>
  </sheetData>
  <mergeCells count="31">
    <mergeCell ref="A1:L1"/>
    <mergeCell ref="A2:L2"/>
    <mergeCell ref="A4:C4"/>
    <mergeCell ref="D4:G4"/>
    <mergeCell ref="A5:C5"/>
    <mergeCell ref="D5:G5"/>
    <mergeCell ref="A6:C6"/>
    <mergeCell ref="D6:G6"/>
    <mergeCell ref="A7:C7"/>
    <mergeCell ref="D7:G7"/>
    <mergeCell ref="A8:C8"/>
    <mergeCell ref="D8:G8"/>
    <mergeCell ref="A9:C9"/>
    <mergeCell ref="D9:G9"/>
    <mergeCell ref="A10:C10"/>
    <mergeCell ref="D10:G10"/>
    <mergeCell ref="A45:F45"/>
    <mergeCell ref="C46:G46"/>
    <mergeCell ref="C47:G47"/>
    <mergeCell ref="C48:G48"/>
    <mergeCell ref="C49:G49"/>
    <mergeCell ref="C50:G50"/>
    <mergeCell ref="C51:G51"/>
    <mergeCell ref="C52:G52"/>
    <mergeCell ref="C53:G53"/>
    <mergeCell ref="C54:G54"/>
    <mergeCell ref="C55:G55"/>
    <mergeCell ref="A59:E59"/>
    <mergeCell ref="H59:L59"/>
    <mergeCell ref="A61:L61"/>
    <mergeCell ref="A63:L63"/>
  </mergeCells>
  <hyperlinks>
    <hyperlink ref="A63" r:id="rId1"/>
  </hyperlinks>
  <pageSetup paperSize="9" orientation="landscape"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2026-10-26T21:20:53Z</dcterms:created>
  <dcterms:modified xsi:type="dcterms:W3CDTF">2026-10-26T21:20:53Z</dcterms:modified>
</cp:coreProperties>
</file>